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D:\NEXTCLOUD\CYV CONTROL\MANIFESTACION DE INTERESES\INVITACIONES - ASOCREVI\INVITACION FLORIDABLANCA 30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<sst xmlns="http://schemas.openxmlformats.org/spreadsheetml/2006/main" count="3281" uniqueCount="2731">
  <si>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</si>
  <si>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</si>
  <si>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</si>
  <si>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</si>
  <si>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</si>
  <si>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</si>
  <si>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</si>
  <si>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</si>
  <si>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</si>
  <si>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</si>
  <si>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</si>
  <si>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</si>
  <si>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</si>
  <si>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</si>
  <si>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</si>
  <si>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</si>
  <si>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</si>
  <si>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</si>
  <si>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</si>
  <si>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</si>
  <si>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</si>
  <si>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</si>
  <si>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</si>
  <si>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</si>
  <si>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</si>
  <si>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</si>
  <si>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</si>
  <si>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</si>
  <si>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</si>
  <si>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</si>
  <si>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</si>
  <si>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</si>
  <si>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</si>
  <si>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</si>
  <si>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</si>
  <si>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</si>
  <si>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</si>
  <si>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</si>
  <si>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</si>
  <si>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</si>
  <si>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</si>
  <si>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</si>
  <si>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</si>
  <si>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</si>
  <si>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</si>
  <si>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</si>
  <si>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</si>
  <si>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</si>
  <si>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</si>
  <si>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</si>
  <si>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</si>
  <si>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</si>
  <si>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</si>
  <si>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</si>
  <si>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</si>
  <si>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</si>
  <si>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</si>
  <si>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</si>
  <si>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</si>
  <si>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</si>
  <si>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</si>
  <si>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</si>
  <si>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</si>
  <si>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</si>
  <si>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</si>
  <si>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</si>
  <si>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</si>
  <si>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</si>
  <si>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</si>
  <si>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</si>
  <si>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</si>
  <si>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</si>
  <si>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</si>
  <si>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</si>
  <si>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</si>
  <si>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</si>
  <si>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</si>
  <si>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</si>
  <si>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</si>
  <si>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</si>
  <si>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</si>
  <si>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</si>
  <si>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</si>
  <si>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</si>
  <si>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</si>
  <si>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</si>
  <si>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</si>
  <si>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</si>
  <si>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</si>
  <si>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</si>
  <si>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</si>
  <si>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</si>
  <si>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</si>
  <si>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</si>
  <si>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</si>
  <si>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</si>
  <si>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</si>
  <si>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</si>
  <si>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</si>
  <si>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</si>
  <si>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</si>
  <si>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</si>
  <si>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</si>
  <si>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</si>
  <si>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</si>
  <si>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</si>
  <si>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</si>
  <si>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</si>
  <si>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</si>
  <si>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</si>
  <si>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</si>
  <si>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</si>
  <si>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</si>
  <si>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</si>
  <si>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</si>
  <si>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</si>
  <si>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</si>
  <si>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</si>
  <si>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</si>
  <si>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</si>
  <si>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</si>
  <si>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</si>
  <si>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</si>
  <si>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</si>
  <si>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</si>
  <si>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</si>
  <si>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</si>
  <si>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</si>
  <si>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</si>
  <si>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</si>
  <si>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</si>
  <si>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</si>
  <si>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</si>
  <si>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</si>
  <si>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</si>
  <si>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</si>
  <si>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</si>
  <si>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</si>
  <si>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</si>
  <si>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</si>
  <si>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</si>
  <si>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</si>
  <si>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</si>
  <si>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</si>
  <si>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</si>
  <si>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</si>
  <si>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</si>
  <si>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</si>
  <si>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</si>
  <si>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</si>
  <si>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</si>
  <si>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</si>
  <si>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</si>
  <si>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</si>
  <si>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</si>
  <si>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</si>
  <si>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</si>
  <si>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</si>
  <si>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</si>
  <si>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</si>
  <si>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</si>
  <si>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</si>
  <si>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</si>
  <si>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</si>
  <si>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</si>
  <si>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</si>
  <si>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</si>
  <si>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</si>
  <si>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</si>
  <si>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</si>
  <si>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</si>
  <si>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</si>
  <si>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</si>
  <si>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</si>
  <si>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</si>
  <si>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</si>
  <si>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</si>
  <si>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</si>
  <si>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</si>
  <si>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</si>
  <si>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</si>
  <si>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</si>
  <si>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</si>
  <si>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</si>
  <si>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</si>
  <si>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</si>
  <si>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</si>
  <si>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</si>
  <si>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</si>
  <si>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</si>
  <si>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</si>
  <si>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</si>
  <si>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</si>
  <si>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</si>
  <si>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</si>
  <si>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</si>
  <si>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</si>
  <si>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</si>
  <si>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</si>
  <si>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</si>
  <si>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</si>
  <si>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</si>
  <si>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</si>
  <si>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</si>
  <si>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</si>
  <si>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</si>
  <si>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</si>
  <si>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</si>
  <si>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</si>
  <si>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</si>
  <si>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</si>
  <si>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</si>
  <si>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</si>
  <si>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</si>
  <si>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</si>
  <si>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</si>
  <si>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</si>
  <si>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</si>
  <si>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</si>
  <si>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</si>
  <si>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</si>
  <si>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</si>
  <si>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</si>
  <si>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</si>
  <si>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</si>
  <si>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</si>
  <si>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</si>
  <si>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</si>
  <si>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</si>
  <si>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</si>
  <si>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</si>
  <si>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</si>
  <si>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</si>
  <si>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</si>
  <si>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</si>
  <si>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</si>
  <si>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</si>
  <si>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</si>
  <si>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</si>
  <si>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</si>
  <si>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</si>
  <si>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</si>
  <si>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</si>
  <si>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</si>
  <si>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</si>
  <si>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</si>
  <si>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</si>
  <si>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</si>
  <si>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</si>
  <si>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</si>
  <si>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</si>
  <si>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</si>
  <si>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</si>
  <si>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</si>
  <si>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</si>
  <si>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</si>
  <si>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</si>
  <si>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</si>
  <si>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</si>
  <si>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</si>
  <si>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</si>
  <si>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</si>
  <si>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</si>
  <si>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</si>
  <si>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</si>
  <si>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</si>
  <si>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</si>
  <si>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</si>
  <si>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</si>
  <si>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</si>
  <si>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</si>
  <si>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</si>
  <si>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</si>
  <si>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</si>
  <si>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</si>
  <si>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</si>
  <si>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</si>
  <si>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</si>
  <si>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</si>
  <si>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</si>
  <si>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</si>
  <si>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</si>
  <si>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</si>
  <si>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</si>
  <si>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</si>
  <si>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</si>
  <si>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</si>
  <si>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</si>
  <si>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</si>
  <si>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</si>
  <si>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</si>
  <si>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</si>
  <si>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</si>
  <si>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</si>
  <si>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</si>
  <si>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</si>
  <si>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</si>
  <si>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</si>
  <si>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</si>
  <si>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</si>
  <si>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</si>
  <si>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</si>
  <si>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</si>
  <si>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</si>
  <si>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</si>
  <si>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</si>
  <si>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</si>
  <si>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</si>
  <si>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</si>
  <si>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</si>
  <si>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</si>
  <si>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</si>
  <si>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</si>
  <si>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</si>
  <si>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</si>
  <si>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</si>
  <si>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</si>
  <si>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</si>
  <si>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</si>
  <si>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</si>
  <si>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</si>
  <si>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</si>
  <si>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</si>
  <si>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</si>
  <si>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</si>
  <si>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</si>
  <si>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</si>
  <si>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</si>
  <si>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</si>
  <si>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</si>
  <si>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</si>
  <si>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</si>
  <si>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</si>
  <si>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</si>
  <si>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</si>
  <si>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</si>
  <si>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</si>
  <si>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</si>
  <si>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</si>
  <si>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</si>
  <si>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</si>
  <si>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</si>
  <si>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</si>
  <si>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</si>
  <si>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</si>
  <si>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</si>
  <si>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</si>
  <si>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</si>
  <si>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</si>
  <si>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</si>
  <si>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</si>
  <si>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</si>
  <si>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</si>
  <si>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</si>
  <si>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</si>
  <si>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</si>
  <si>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</si>
  <si>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</si>
  <si>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</si>
  <si>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</si>
  <si>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</si>
  <si>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</si>
  <si>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</si>
  <si>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</si>
  <si>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</si>
  <si>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</si>
  <si>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</si>
  <si>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</si>
  <si>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</si>
  <si>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</si>
  <si>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</si>
  <si>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</si>
  <si>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</si>
  <si>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</si>
  <si>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</si>
  <si>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</si>
  <si>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</si>
  <si>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</si>
  <si>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</si>
  <si>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</si>
  <si>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</si>
  <si>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</si>
  <si>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</si>
  <si>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</si>
  <si>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</si>
  <si>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</si>
  <si>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</si>
  <si>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</si>
  <si>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</si>
  <si>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</si>
  <si>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</si>
  <si>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</si>
  <si>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</si>
  <si>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</si>
  <si>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</si>
  <si>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</si>
  <si>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</si>
  <si>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</si>
  <si>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</si>
  <si>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</si>
  <si>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</si>
  <si>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</si>
  <si>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</si>
  <si>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</si>
  <si>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</si>
  <si>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</si>
  <si>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</si>
  <si>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</si>
  <si>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</si>
  <si>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</si>
  <si>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</si>
  <si>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</si>
  <si>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</si>
  <si>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</si>
  <si>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</si>
  <si>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</si>
  <si>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</si>
  <si>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</si>
  <si>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</si>
  <si>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</si>
  <si>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</si>
  <si>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</si>
  <si>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</si>
  <si>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</si>
  <si>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</si>
  <si>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</si>
  <si>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</si>
  <si>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</si>
  <si>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</si>
  <si>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</si>
  <si>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</si>
  <si>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</si>
  <si>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</si>
  <si>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</si>
  <si>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</si>
  <si>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</si>
  <si>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</si>
  <si>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</si>
  <si>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</si>
  <si>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</si>
  <si>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</si>
  <si>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</si>
  <si>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</si>
  <si>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</si>
  <si>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</si>
  <si>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</si>
  <si>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</si>
  <si>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</si>
  <si>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</si>
  <si>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</si>
  <si>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</si>
  <si>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</si>
  <si>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</si>
  <si>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</si>
  <si>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</si>
  <si>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</si>
  <si>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</si>
  <si>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</si>
  <si>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</si>
  <si>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</si>
  <si>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</si>
  <si>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</si>
  <si>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</si>
  <si>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</si>
  <si>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</si>
  <si>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</si>
  <si>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</si>
  <si>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</si>
  <si>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</si>
  <si>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</si>
  <si>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</si>
  <si>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</si>
  <si>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</si>
  <si>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</si>
  <si>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</si>
  <si>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</si>
  <si>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</si>
  <si>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</si>
  <si>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</si>
  <si>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</si>
  <si>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</si>
  <si>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</si>
  <si>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</si>
  <si>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</si>
  <si>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</si>
  <si>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</si>
  <si>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</si>
  <si>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</si>
  <si>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</si>
  <si>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</si>
  <si>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</si>
  <si>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</si>
  <si>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</si>
  <si>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</si>
  <si>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</si>
  <si>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</si>
  <si>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</si>
  <si>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</si>
  <si>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</si>
  <si>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</si>
  <si>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</si>
  <si>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</si>
  <si>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</si>
  <si>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</si>
  <si>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</si>
  <si>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</si>
  <si>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</si>
  <si>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</si>
  <si>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</si>
  <si>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</si>
  <si>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</si>
  <si>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</si>
  <si>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</si>
  <si>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</si>
  <si>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</si>
  <si>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</si>
  <si>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</si>
  <si>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</si>
  <si>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</si>
  <si>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</si>
  <si>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</si>
  <si>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</si>
  <si>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</si>
  <si>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</si>
  <si>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</si>
  <si>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</si>
  <si>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</si>
  <si>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</si>
  <si>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</si>
  <si>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</si>
  <si>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</si>
  <si>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</si>
  <si>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</si>
  <si>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</si>
  <si>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</si>
  <si>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</si>
  <si>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</si>
  <si>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</si>
  <si>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</si>
  <si>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</si>
  <si>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</si>
  <si>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</si>
  <si>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</si>
  <si>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</si>
  <si>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</si>
  <si>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</si>
  <si>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</si>
  <si>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</si>
  <si>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</si>
  <si>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</si>
  <si>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</si>
  <si>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</si>
  <si>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</si>
  <si>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</si>
  <si>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</si>
  <si>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</si>
  <si>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</si>
  <si>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</si>
  <si>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</si>
  <si>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</si>
  <si>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</si>
  <si>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</si>
  <si>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</si>
  <si>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</si>
  <si>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</si>
  <si>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</si>
  <si>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</si>
  <si>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</si>
  <si>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</si>
  <si>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</si>
  <si>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</si>
  <si>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</si>
  <si>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</si>
  <si>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</si>
  <si>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</si>
  <si>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</si>
  <si>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</si>
  <si>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</si>
  <si>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</si>
  <si>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</si>
  <si>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</si>
  <si>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</si>
  <si>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</si>
  <si>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</si>
  <si>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</si>
  <si>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</si>
  <si>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</si>
  <si>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</si>
  <si>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</si>
  <si>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</si>
  <si>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</si>
  <si>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</si>
  <si>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</si>
  <si>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</si>
  <si>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</si>
  <si>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</si>
  <si>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</si>
  <si>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</si>
  <si>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</si>
  <si>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</si>
  <si>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</si>
  <si>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</si>
  <si>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</si>
  <si>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</si>
  <si>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</si>
  <si>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</si>
  <si>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</si>
  <si>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</si>
  <si>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</si>
  <si>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</si>
  <si>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</si>
  <si>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</si>
  <si>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</si>
  <si>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</si>
  <si>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</si>
  <si>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</si>
  <si>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</si>
  <si>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</si>
  <si>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</si>
  <si>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</si>
  <si>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</si>
  <si>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</si>
  <si>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</si>
  <si>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</si>
  <si>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</si>
  <si>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</si>
  <si>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</si>
  <si>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</si>
  <si>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</si>
  <si>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</si>
  <si>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</si>
  <si>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</si>
  <si>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</si>
  <si>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</si>
  <si>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</si>
  <si>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</si>
  <si>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</si>
  <si>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</si>
  <si>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</si>
  <si>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</si>
  <si>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</si>
  <si>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</si>
  <si>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</si>
  <si>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</si>
  <si>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</si>
  <si>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</si>
  <si>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</si>
  <si>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</si>
  <si>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</si>
  <si>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</si>
  <si>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</si>
  <si>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</si>
  <si>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</si>
  <si>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</si>
  <si>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</si>
  <si>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</si>
  <si>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</si>
  <si>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</si>
  <si>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</si>
  <si>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</si>
  <si>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</si>
  <si>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</si>
  <si>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</si>
  <si>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</si>
  <si>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</si>
  <si>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</si>
  <si>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</si>
  <si>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</si>
  <si>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</si>
  <si>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</si>
  <si>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</si>
  <si>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</si>
  <si>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</si>
  <si>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</si>
  <si>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</si>
  <si>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</si>
  <si>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</si>
  <si>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</si>
  <si>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</si>
  <si>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</si>
  <si>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</si>
  <si>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</si>
  <si>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</si>
  <si>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</si>
  <si>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</si>
  <si>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</si>
  <si>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</si>
  <si>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</si>
  <si>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</si>
  <si>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</si>
  <si>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</si>
  <si>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</si>
  <si>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</si>
  <si>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</si>
  <si>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</si>
  <si>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</si>
  <si>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</si>
  <si>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</si>
  <si>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</si>
  <si>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</si>
  <si>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</si>
  <si>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</si>
  <si>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</si>
  <si>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</si>
  <si>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</si>
  <si>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</si>
  <si>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</si>
  <si>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</si>
  <si>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</si>
  <si>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</si>
  <si>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</si>
  <si>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</si>
  <si>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</si>
  <si>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</si>
  <si>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</si>
  <si>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</si>
  <si>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</si>
  <si>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</si>
  <si>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</si>
  <si>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</si>
  <si>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</si>
  <si>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</si>
  <si>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</si>
  <si>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</si>
  <si>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</si>
  <si>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</si>
  <si>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</si>
  <si>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</si>
  <si>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</si>
  <si>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</si>
  <si>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</si>
  <si>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</si>
  <si>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</si>
  <si>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</si>
  <si>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</si>
  <si>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</si>
  <si>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</si>
  <si>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</si>
  <si>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</si>
  <si>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</si>
  <si>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</si>
  <si>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</si>
  <si>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</si>
  <si>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</si>
  <si>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</si>
  <si>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</si>
  <si>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</si>
  <si>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</si>
  <si>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</si>
  <si>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</si>
  <si>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</si>
  <si>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</si>
  <si>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</si>
  <si>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</si>
  <si>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</si>
  <si>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</si>
  <si>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</si>
  <si>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</si>
  <si>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</si>
  <si>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</si>
  <si>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</si>
  <si>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</si>
  <si>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</si>
  <si>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</si>
  <si>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</si>
  <si>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</si>
  <si>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</si>
  <si>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</si>
  <si>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</si>
  <si>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</si>
  <si>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</si>
  <si>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</si>
  <si>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</si>
  <si>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</si>
  <si>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</si>
  <si>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</si>
  <si>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</si>
  <si>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</si>
  <si>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</si>
  <si>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</si>
  <si>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</si>
  <si>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</si>
  <si>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</si>
  <si>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</si>
  <si>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</si>
  <si>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</si>
  <si>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</si>
  <si>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</si>
  <si>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</si>
  <si>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</si>
  <si>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</si>
  <si>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</si>
  <si>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</si>
  <si>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</si>
  <si>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</si>
  <si>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</si>
  <si>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</si>
  <si>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</si>
  <si>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</si>
  <si>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</si>
  <si>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</si>
  <si>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</si>
  <si>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</si>
  <si>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</si>
  <si>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</si>
  <si>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</si>
  <si>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</si>
  <si>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</si>
  <si>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</si>
  <si>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</si>
  <si>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</si>
  <si>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</si>
  <si>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</si>
  <si>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</si>
  <si>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</si>
  <si>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</si>
  <si>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</si>
  <si>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</si>
  <si>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</si>
  <si>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</si>
  <si>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</si>
  <si>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</si>
  <si>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</si>
  <si>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</si>
  <si>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</si>
  <si>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</si>
  <si>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</si>
  <si>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</si>
  <si>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</si>
  <si>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</si>
  <si>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</si>
  <si>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</si>
  <si>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</si>
  <si>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</si>
  <si>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</si>
  <si>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</si>
  <si>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</si>
  <si>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</si>
  <si>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</si>
  <si>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</si>
  <si>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</si>
  <si>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</si>
  <si>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</si>
  <si>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</si>
  <si>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</si>
  <si>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</si>
  <si>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</si>
  <si>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</si>
  <si>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</si>
  <si>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</si>
  <si>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</si>
  <si>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</si>
  <si>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</si>
  <si>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</si>
  <si>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</si>
  <si>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</si>
  <si>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</si>
  <si>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</si>
  <si>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</si>
  <si>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</si>
  <si>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</si>
  <si>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</si>
  <si>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</si>
  <si>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</si>
  <si>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</si>
  <si>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</si>
  <si>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</si>
  <si>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</si>
  <si>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</si>
  <si>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</si>
  <si>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</si>
  <si>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</si>
  <si>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</si>
  <si>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</si>
  <si>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</si>
  <si>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</si>
  <si>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</si>
  <si>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</si>
  <si>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</si>
  <si>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</si>
  <si>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</si>
  <si>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</si>
  <si>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</si>
  <si>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</si>
  <si>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</si>
  <si>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</si>
  <si>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</si>
  <si>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</si>
  <si>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</si>
  <si>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</si>
  <si>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</si>
  <si>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</si>
  <si>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</si>
  <si>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</si>
  <si>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</si>
  <si>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</si>
  <si>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</si>
  <si>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</si>
  <si>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</si>
  <si>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</si>
  <si>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</si>
  <si>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</si>
  <si>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</si>
  <si>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</si>
  <si>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</si>
  <si>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</si>
  <si>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</si>
  <si>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</si>
  <si>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</si>
  <si>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</si>
  <si>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</si>
  <si>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</si>
  <si>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</si>
  <si>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</si>
  <si>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</si>
  <si>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</si>
  <si>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</si>
  <si>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</si>
  <si>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</si>
  <si>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</si>
  <si>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</si>
  <si>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</si>
  <si>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</si>
  <si>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</si>
  <si>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</si>
  <si>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</si>
  <si>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</si>
  <si>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</si>
  <si>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</si>
  <si>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</si>
  <si>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</si>
  <si>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</si>
  <si>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</si>
  <si>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</si>
  <si>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</si>
  <si>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</si>
  <si>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</si>
  <si>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</si>
  <si>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</si>
  <si>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</si>
  <si>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</si>
  <si>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</si>
  <si>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</si>
  <si>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</si>
  <si>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</si>
  <si>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</si>
  <si>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</si>
  <si>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</si>
  <si>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</si>
  <si>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</si>
  <si>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</si>
  <si>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</si>
  <si>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</si>
  <si>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</si>
  <si>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</si>
  <si>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</si>
  <si>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</si>
  <si>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</si>
  <si>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</si>
  <si>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</si>
  <si>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</si>
  <si>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</si>
  <si>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</si>
  <si>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</si>
  <si>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</si>
  <si>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</si>
  <si>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</si>
  <si>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</si>
  <si>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</si>
  <si>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</si>
  <si>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</si>
  <si>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</si>
  <si>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</si>
  <si>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</si>
  <si>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</si>
  <si>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</si>
  <si>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</si>
  <si>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</si>
  <si>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</si>
  <si>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</si>
  <si>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</si>
  <si>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</si>
  <si>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</si>
  <si>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</si>
  <si>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</si>
  <si>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</si>
  <si>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</si>
  <si>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</si>
  <si>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</si>
  <si>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</si>
  <si>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</si>
  <si>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</si>
  <si>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</si>
  <si>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</si>
  <si>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</si>
  <si>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</si>
  <si>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</si>
  <si>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</si>
  <si>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</si>
  <si>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</si>
  <si>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</si>
  <si>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</si>
  <si>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</si>
  <si>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</si>
  <si>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</si>
  <si>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</si>
  <si>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</si>
  <si>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</si>
  <si>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</si>
  <si>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</si>
  <si>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</si>
  <si>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</si>
  <si>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</si>
  <si>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</si>
  <si>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</si>
  <si>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</si>
  <si>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</si>
  <si>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</si>
  <si>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</si>
  <si>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</si>
  <si>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</si>
  <si>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</si>
  <si>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</si>
  <si>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</si>
  <si>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</si>
  <si>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</si>
  <si>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</si>
  <si>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</si>
  <si>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</si>
  <si>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</si>
  <si>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</si>
  <si>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</si>
  <si>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</si>
  <si>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</si>
  <si>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</si>
  <si>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</si>
  <si>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</si>
  <si>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</si>
  <si>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</si>
  <si>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</si>
  <si>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</si>
  <si>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</si>
  <si>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</si>
  <si>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</si>
  <si>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</si>
  <si>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</si>
  <si>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</si>
  <si>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</si>
  <si>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</si>
  <si>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</si>
  <si>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</si>
  <si>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</si>
  <si>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</si>
  <si>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</si>
  <si>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</si>
  <si>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</si>
  <si>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</si>
  <si>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</si>
  <si>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</si>
  <si>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</si>
  <si>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</si>
  <si>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</si>
  <si>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</si>
  <si>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</si>
  <si>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</si>
  <si>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</si>
  <si>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</si>
  <si>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</si>
  <si>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</si>
  <si>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</si>
  <si>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</si>
  <si>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</si>
  <si>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</si>
  <si>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</si>
  <si>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</si>
  <si>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</si>
  <si>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</si>
  <si>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</si>
  <si>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</si>
  <si>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</si>
  <si>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</si>
  <si>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</si>
  <si>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</si>
  <si>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</si>
  <si>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</si>
  <si>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</si>
  <si>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</si>
  <si>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</si>
  <si>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</si>
  <si>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</si>
  <si>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</si>
  <si>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</si>
  <si>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</si>
  <si>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</si>
  <si>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</si>
  <si>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</si>
  <si>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</si>
  <si>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</si>
  <si>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</si>
  <si>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</si>
  <si>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</si>
  <si>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</si>
  <si>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</si>
  <si>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</si>
  <si>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</si>
  <si>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</si>
  <si>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</si>
  <si>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</si>
  <si>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</si>
  <si>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</si>
  <si>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</si>
  <si>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</si>
  <si>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</si>
  <si>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</si>
  <si>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</si>
  <si>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</si>
  <si>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</si>
  <si>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</si>
  <si>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</si>
  <si>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</si>
  <si>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</si>
  <si>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</si>
  <si>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</si>
  <si>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</si>
  <si>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</si>
  <si>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</si>
  <si>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</si>
  <si>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</si>
  <si>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</si>
  <si>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</si>
  <si>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</si>
  <si>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</si>
  <si>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</si>
  <si>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</si>
  <si>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</si>
  <si>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</si>
  <si>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</si>
  <si>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</si>
  <si>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</si>
  <si>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</si>
  <si>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</si>
  <si>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</si>
  <si>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</si>
  <si>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</si>
  <si>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</si>
  <si>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</si>
  <si>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</si>
  <si>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</si>
  <si>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</si>
  <si>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</si>
  <si>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</si>
  <si>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</si>
  <si>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</si>
  <si>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</si>
  <si>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</si>
  <si>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</si>
  <si>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</si>
  <si>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</si>
  <si>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</si>
  <si>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</si>
  <si>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</si>
  <si>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</si>
  <si>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</si>
  <si>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</si>
  <si>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</si>
  <si>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</si>
  <si>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</si>
  <si>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</si>
  <si>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</si>
  <si>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</si>
  <si>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</si>
  <si>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</si>
  <si>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</si>
  <si>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</si>
  <si>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</si>
  <si>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</si>
  <si>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</si>
  <si>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</si>
  <si>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</si>
  <si>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</si>
  <si>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</si>
  <si>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</si>
  <si>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</si>
  <si>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</si>
  <si>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</si>
  <si>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</si>
  <si>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</si>
  <si>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</si>
  <si>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</si>
  <si>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</si>
  <si>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</si>
  <si>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</si>
  <si>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</si>
  <si>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</si>
  <si>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</si>
  <si>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</si>
  <si>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</si>
  <si>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</si>
  <si>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</si>
  <si>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</si>
  <si>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</si>
  <si>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</si>
  <si>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</si>
  <si>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</si>
  <si>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</si>
  <si>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</si>
  <si>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</si>
  <si>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</si>
  <si>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</si>
  <si>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</si>
  <si>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</si>
  <si>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</si>
  <si>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</si>
  <si>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</si>
  <si>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</si>
  <si>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</si>
  <si>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</si>
  <si>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</si>
  <si>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</si>
  <si>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</si>
  <si>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</si>
  <si>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</si>
  <si>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</si>
  <si>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</si>
  <si>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</si>
  <si>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</si>
  <si>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</si>
  <si>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</si>
  <si>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</si>
  <si>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</si>
  <si>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</si>
  <si>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</si>
  <si>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</si>
  <si>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</si>
  <si>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</si>
  <si>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</si>
  <si>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</si>
  <si>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</si>
  <si>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</si>
  <si>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</si>
  <si>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</si>
  <si>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</si>
  <si>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</si>
  <si>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</si>
  <si>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</si>
  <si>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</si>
  <si>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</si>
  <si>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</si>
  <si>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</si>
  <si>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</si>
  <si>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</si>
  <si>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</si>
  <si>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</si>
  <si>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</si>
  <si>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</si>
  <si>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</si>
  <si>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</si>
  <si>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</si>
  <si>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</si>
  <si>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</si>
  <si>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</si>
  <si>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</si>
  <si>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</si>
  <si>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</si>
  <si>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</si>
  <si>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</si>
  <si>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</si>
  <si>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</si>
  <si>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</si>
  <si>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</si>
  <si>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</si>
  <si>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</si>
  <si>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</si>
  <si>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</si>
  <si>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</si>
  <si>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</si>
  <si>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</si>
  <si>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</si>
  <si>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</si>
  <si>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</si>
  <si>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</si>
  <si>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</si>
  <si>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</si>
  <si>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</si>
  <si>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</si>
  <si>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</si>
  <si>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</si>
  <si>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</si>
  <si>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</si>
  <si>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</si>
  <si>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</si>
  <si>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</si>
  <si>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</si>
  <si>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</si>
  <si>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</si>
  <si>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</si>
  <si>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</si>
  <si>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</si>
  <si>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</si>
  <si>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</si>
  <si>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</si>
  <si>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</si>
  <si>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</si>
  <si>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</si>
  <si>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</si>
  <si>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</si>
  <si>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</si>
  <si>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</si>
  <si>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</si>
  <si>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</si>
  <si>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</si>
  <si>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</si>
  <si>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</si>
  <si>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</si>
  <si>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</si>
  <si>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</si>
  <si>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</si>
  <si>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</si>
  <si>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</si>
  <si>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</si>
  <si>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</si>
  <si>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</si>
  <si>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</si>
  <si>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</si>
  <si>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</si>
  <si>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</si>
  <si>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</si>
  <si>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</si>
  <si>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</si>
  <si>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</si>
  <si>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</si>
  <si>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</si>
  <si>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</si>
  <si>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</si>
  <si>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</si>
  <si>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</si>
  <si>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</si>
  <si>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</si>
  <si>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</si>
  <si>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</si>
  <si>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</si>
  <si>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</si>
  <si>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</si>
  <si>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</si>
  <si>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</si>
  <si>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</si>
  <si>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</si>
  <si>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</si>
  <si>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</si>
  <si>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</si>
  <si>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</si>
  <si>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</si>
  <si>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</si>
  <si>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</si>
  <si>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</si>
  <si>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</si>
  <si>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</si>
  <si>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</si>
  <si>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</si>
  <si>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</si>
  <si>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</si>
  <si>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</si>
  <si>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</si>
  <si>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</si>
  <si>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</si>
  <si>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</si>
  <si>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</si>
  <si>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</si>
  <si>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</si>
  <si>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</si>
  <si>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</si>
  <si>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</si>
  <si>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</si>
  <si>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</si>
  <si>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</si>
  <si>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</si>
  <si>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</si>
  <si>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</si>
  <si>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</si>
  <si>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</si>
  <si>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</si>
  <si>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</si>
  <si>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</si>
  <si>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</si>
  <si>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</si>
  <si>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</si>
  <si>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</si>
  <si>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</si>
  <si>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</si>
  <si>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</si>
  <si>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</si>
  <si>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</si>
  <si>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</si>
  <si>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</si>
  <si>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</si>
  <si>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</si>
  <si>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</si>
  <si>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</si>
  <si>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</si>
  <si>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</si>
  <si>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</si>
  <si>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</si>
  <si>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</si>
  <si>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</si>
  <si>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</si>
  <si>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</si>
  <si>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</si>
  <si>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</si>
  <si>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</si>
  <si>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</si>
  <si>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</si>
  <si>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</si>
  <si>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</si>
  <si>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</si>
  <si>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</si>
  <si>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</si>
  <si>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</si>
  <si>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</si>
  <si>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</si>
  <si>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</si>
  <si>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</si>
  <si>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</si>
  <si>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</si>
  <si>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</si>
  <si>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</si>
  <si>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</si>
  <si>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</si>
  <si>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</si>
  <si>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</si>
  <si>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</si>
  <si>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</si>
  <si>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</si>
  <si>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</si>
  <si>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</si>
  <si>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</si>
  <si>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</si>
  <si>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</si>
  <si>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</si>
  <si>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</si>
  <si>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</si>
  <si>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</si>
  <si>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</si>
  <si>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</si>
  <si>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</si>
  <si>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</si>
  <si>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</si>
  <si>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</si>
  <si>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</si>
  <si>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</si>
  <si>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</si>
  <si>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</si>
  <si>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</si>
  <si>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</si>
  <si>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</si>
  <si>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</si>
  <si>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</si>
  <si>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</si>
  <si>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</si>
  <si>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</si>
  <si>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</si>
  <si>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</si>
  <si>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</si>
  <si>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</si>
  <si>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</si>
  <si>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</si>
  <si>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</si>
  <si>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</si>
  <si>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</si>
  <si>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</si>
  <si>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</si>
  <si>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</si>
  <si>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</si>
  <si>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</si>
  <si>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</si>
  <si>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</si>
  <si>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</si>
  <si>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</si>
  <si>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</si>
  <si>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</si>
  <si>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</si>
  <si>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</si>
  <si>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</si>
  <si>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</si>
  <si>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</si>
  <si>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</si>
  <si>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</si>
  <si>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</si>
  <si>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</si>
  <si>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</si>
  <si>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</si>
  <si>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</si>
  <si>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</si>
  <si>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</si>
  <si>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</si>
  <si>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</si>
  <si>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</si>
  <si>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</si>
  <si>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</si>
  <si>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</si>
  <si>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</si>
  <si>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</si>
  <si>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</si>
  <si>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</si>
  <si>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</si>
  <si>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</si>
  <si>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</si>
  <si>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</si>
  <si>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</si>
  <si>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</si>
  <si>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</si>
  <si>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</si>
  <si>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</si>
  <si>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</si>
  <si>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</si>
  <si>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</si>
  <si>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</si>
  <si>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</si>
  <si>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</si>
  <si>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</si>
  <si>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</si>
  <si>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</si>
  <si>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</si>
  <si>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</si>
  <si>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</si>
  <si>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</si>
  <si>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</si>
  <si>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</si>
  <si>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</si>
  <si>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</si>
  <si>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</si>
  <si>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</si>
  <si>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</si>
  <si>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</si>
  <si>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</si>
  <si>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</si>
  <si>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</si>
  <si>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</si>
  <si>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</si>
  <si>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</si>
  <si>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</si>
  <si>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</si>
  <si>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</si>
  <si>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</si>
  <si>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</si>
  <si>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</si>
  <si>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</si>
  <si>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</si>
  <si>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</si>
  <si>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</si>
  <si>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</si>
  <si>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</si>
  <si>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</si>
  <si>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</si>
  <si>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</si>
  <si>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</si>
  <si>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</si>
  <si>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</si>
  <si>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</si>
  <si>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</si>
  <si>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</si>
  <si>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</si>
  <si>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</si>
  <si>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</si>
  <si>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</si>
  <si>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</si>
  <si>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</si>
  <si>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</si>
  <si>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</si>
  <si>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</si>
  <si>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</si>
  <si>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</si>
  <si>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</si>
  <si>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</si>
  <si>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</si>
  <si>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</si>
  <si>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</si>
  <si>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</si>
  <si>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</si>
  <si>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</si>
  <si>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</si>
  <si>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</si>
  <si>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</si>
  <si>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</si>
  <si>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</si>
  <si>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</si>
  <si>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</si>
  <si>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</si>
  <si>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</si>
  <si>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</si>
  <si>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</si>
  <si>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</si>
  <si>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</si>
  <si>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</si>
  <si>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</si>
  <si>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</si>
  <si>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</si>
  <si>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</si>
  <si>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</si>
  <si>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</si>
  <si>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</si>
  <si>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</si>
  <si>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</si>
  <si>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</si>
  <si>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</si>
  <si>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</si>
  <si>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</si>
  <si>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</si>
  <si>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</si>
  <si>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</si>
  <si>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</si>
  <si>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</si>
  <si>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</si>
  <si>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</si>
  <si>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</si>
  <si>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</si>
  <si>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</si>
  <si>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</si>
  <si>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</si>
  <si>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</si>
  <si>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</si>
  <si>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</si>
  <si>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</si>
  <si>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</si>
  <si>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</si>
  <si>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</si>
  <si>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</si>
  <si>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</si>
  <si>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</si>
  <si>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</si>
  <si>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</si>
  <si>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</si>
  <si>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</si>
  <si>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</si>
  <si>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</si>
  <si>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</si>
  <si>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</si>
  <si>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</si>
  <si>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</si>
  <si>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</si>
  <si>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</si>
  <si>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</si>
  <si>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</si>
  <si>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</si>
  <si>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</si>
  <si>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</si>
  <si>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</si>
  <si>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</si>
  <si>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</si>
  <si>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</si>
  <si>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</si>
  <si>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</si>
  <si>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</si>
  <si>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</si>
  <si>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</si>
  <si>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</si>
  <si>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</si>
  <si>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</si>
  <si>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</si>
  <si>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</si>
  <si>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</si>
  <si>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</si>
  <si>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</si>
  <si>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</si>
  <si>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</si>
  <si>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</si>
  <si>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</si>
  <si>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</si>
  <si>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</si>
  <si>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</si>
  <si>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</si>
  <si>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</si>
  <si>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</si>
  <si>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</si>
  <si>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</si>
  <si>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</si>
  <si>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</si>
  <si>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</si>
  <si>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</si>
  <si>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</si>
  <si>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</si>
  <si>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</si>
  <si>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</si>
  <si>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</si>
  <si>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</si>
  <si>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</si>
  <si>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</si>
  <si>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</si>
  <si>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</si>
  <si>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</si>
  <si>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</si>
  <si>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</si>
  <si>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</si>
  <si>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</si>
  <si>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</si>
  <si>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</si>
  <si>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</si>
  <si>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</si>
  <si>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</si>
  <si>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</si>
  <si>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</si>
  <si>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</si>
  <si>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</si>
  <si>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</si>
  <si>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</si>
  <si>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</si>
  <si>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</si>
  <si>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</si>
  <si>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</si>
  <si>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</si>
  <si>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</si>
  <si>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</si>
  <si>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</si>
  <si>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</si>
  <si>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</si>
  <si>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</si>
  <si>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</si>
  <si>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</si>
  <si>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</si>
  <si>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</si>
  <si>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</si>
  <si>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</si>
  <si>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</si>
  <si>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</si>
  <si>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</si>
  <si>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</si>
  <si>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</si>
  <si>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</si>
  <si>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</si>
  <si>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</si>
  <si>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</si>
  <si>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</si>
  <si>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</si>
  <si>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</si>
  <si>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</si>
  <si>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</si>
  <si>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</si>
  <si>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</si>
  <si>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</si>
  <si>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</si>
  <si>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</si>
  <si>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</si>
  <si>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</si>
  <si>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</si>
  <si>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</si>
  <si>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</si>
  <si>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</si>
  <si>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</si>
  <si>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</si>
  <si>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</si>
  <si>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</si>
  <si>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</si>
  <si>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</si>
  <si>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</si>
  <si>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</si>
  <si>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</si>
  <si>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</si>
  <si>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</si>
  <si>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</si>
  <si>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</si>
  <si>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</si>
  <si>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</si>
  <si>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</si>
  <si>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</si>
  <si>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</si>
  <si>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</si>
  <si>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</si>
  <si>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</si>
  <si>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</si>
  <si>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</si>
  <si>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</si>
  <si>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</si>
  <si>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</si>
  <si>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</si>
  <si>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</si>
  <si>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</si>
  <si>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</si>
  <si>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</si>
  <si>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</si>
  <si>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</si>
  <si>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</si>
  <si>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</si>
  <si>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</si>
  <si>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</si>
  <si>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</si>
  <si>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</si>
  <si>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</si>
  <si>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</si>
  <si>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</si>
  <si>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</si>
  <si>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</si>
  <si>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</si>
  <si>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</si>
  <si>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</si>
  <si>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</si>
  <si>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</si>
  <si>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</si>
  <si>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</si>
  <si>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</si>
  <si>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</si>
  <si>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</si>
  <si>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</si>
  <si>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</si>
  <si>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</si>
  <si>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</si>
  <si>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</si>
  <si>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</si>
  <si>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</si>
  <si>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</si>
  <si>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</si>
  <si>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</si>
  <si>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</si>
  <si>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</si>
  <si>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</si>
  <si>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</si>
  <si>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</si>
  <si>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</si>
  <si>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</si>
  <si>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</si>
  <si>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</si>
  <si>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</si>
  <si>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</si>
  <si>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</si>
  <si>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</si>
  <si>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</si>
  <si>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</si>
  <si>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</si>
  <si>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</si>
  <si>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</si>
  <si>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</si>
  <si>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</si>
  <si>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</si>
  <si>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</si>
  <si>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</si>
  <si>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</si>
  <si>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</si>
  <si>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</si>
  <si>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</si>
  <si>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</si>
  <si>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</si>
  <si>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</si>
  <si>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</si>
  <si>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</si>
  <si>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</si>
  <si>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</si>
  <si>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</si>
  <si>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</si>
  <si>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</si>
  <si>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</si>
  <si>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</si>
  <si>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</si>
  <si>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</si>
  <si>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</si>
  <si>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</si>
  <si>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</si>
  <si>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</si>
  <si>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</si>
  <si>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</si>
  <si>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</si>
  <si>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</si>
  <si>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</si>
  <si>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</si>
  <si>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</si>
  <si>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</si>
  <si>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</si>
  <si>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</si>
  <si>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</si>
  <si>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</si>
  <si>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</si>
  <si>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</si>
  <si>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</si>
  <si>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</si>
  <si>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</si>
  <si>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</si>
  <si>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</si>
  <si>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</si>
  <si>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</si>
  <si>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</si>
  <si>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</si>
  <si>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</si>
  <si>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</si>
  <si>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</si>
  <si>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</si>
  <si>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</si>
  <si>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</si>
  <si>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</si>
  <si>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</si>
  <si>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</si>
  <si>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</si>
  <si>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</si>
  <si>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</si>
  <si>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</si>
  <si>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</si>
  <si>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</si>
  <si>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</si>
  <si>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</si>
  <si>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</si>
  <si>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</si>
  <si>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</si>
  <si>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</si>
  <si>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</si>
  <si>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</si>
  <si>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</si>
  <si>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</si>
  <si>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</si>
  <si>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</si>
  <si>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</si>
  <si>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</si>
  <si>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</si>
  <si>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</si>
  <si>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</si>
  <si>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</si>
  <si>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</si>
  <si>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</si>
  <si>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</si>
  <si>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</si>
  <si>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</si>
  <si>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</si>
  <si>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</si>
  <si>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</si>
  <si>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</si>
  <si>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</si>
  <si>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</si>
  <si>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</si>
  <si>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</si>
  <si>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</si>
  <si>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</si>
  <si>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</si>
  <si>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</si>
  <si>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</si>
  <si>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</si>
  <si>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</si>
  <si>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</si>
  <si>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</si>
  <si>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</si>
  <si>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</si>
  <si>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</si>
  <si>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</si>
  <si>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</si>
  <si>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</si>
  <si>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</si>
  <si>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</si>
  <si>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</si>
  <si>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</si>
  <si>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</si>
  <si>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</si>
  <si>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</si>
  <si>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</si>
  <si>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</si>
  <si>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</si>
  <si>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</si>
  <si>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</si>
  <si>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</si>
  <si>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</si>
  <si>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</si>
  <si>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</si>
  <si>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</si>
  <si>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</si>
  <si>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</si>
  <si>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</si>
  <si>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</si>
  <si>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</si>
  <si>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</si>
  <si>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</si>
  <si>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</si>
  <si>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</si>
  <si>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</si>
  <si>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</si>
  <si>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</si>
  <si>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</si>
  <si>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</si>
  <si>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</si>
  <si>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</si>
  <si>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</si>
  <si>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</si>
  <si>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</si>
  <si>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</si>
  <si>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</si>
  <si>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</si>
  <si>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</si>
  <si>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</si>
  <si>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</si>
  <si>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</si>
  <si>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</si>
  <si>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</si>
  <si>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</si>
  <si>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</si>
  <si>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</si>
  <si>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</si>
  <si>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</si>
  <si>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</si>
  <si>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</si>
  <si>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</si>
  <si>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</si>
  <si>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</si>
  <si>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</si>
  <si>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</si>
  <si>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</si>
  <si>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</si>
  <si>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</si>
  <si>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</si>
  <si>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</si>
  <si>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</si>
  <si>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</si>
  <si>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</si>
  <si>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</si>
  <si>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</si>
  <si>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</si>
  <si>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</si>
  <si>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</si>
  <si>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</si>
  <si>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</si>
  <si>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</si>
  <si>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</si>
  <si>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</si>
  <si>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</si>
  <si>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</si>
  <si>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</si>
  <si>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</si>
  <si>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</si>
  <si>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</si>
  <si>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</si>
  <si>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</si>
  <si>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</si>
  <si>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</si>
  <si>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</si>
  <si>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</si>
  <si>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</si>
  <si>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</si>
  <si>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</si>
  <si>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</si>
  <si>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</si>
  <si>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</si>
  <si>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</si>
  <si>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</si>
  <si>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</si>
  <si>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</si>
  <si>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</si>
  <si>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</si>
  <si>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</si>
  <si>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</si>
  <si>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</si>
  <si>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</si>
  <si>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</si>
  <si>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</si>
  <si>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</si>
  <si>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</si>
  <si>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</si>
  <si>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</si>
  <si>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</si>
  <si>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</si>
  <si>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</si>
  <si>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</si>
  <si>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</si>
  <si>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</si>
  <si>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</si>
  <si>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</si>
  <si>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</si>
  <si>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</si>
  <si>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</si>
  <si>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</si>
  <si>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</si>
  <si>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</si>
  <si>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</si>
  <si>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</si>
  <si>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</si>
  <si>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</si>
  <si>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</si>
  <si>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</si>
  <si>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</si>
  <si>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</si>
  <si>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</si>
  <si>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</si>
  <si>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</si>
  <si>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</si>
  <si>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</si>
  <si>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</si>
  <si>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</si>
  <si>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</si>
  <si>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</si>
  <si>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</si>
  <si>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</si>
  <si>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</si>
  <si>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</si>
  <si>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</si>
  <si>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</si>
  <si>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</si>
  <si>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</si>
  <si>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</si>
  <si>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</si>
  <si>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</si>
  <si>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</si>
  <si>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</si>
  <si>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</si>
  <si>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</si>
  <si>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</si>
  <si>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</si>
  <si>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</si>
  <si>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</si>
  <si>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</si>
  <si>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</si>
  <si>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</si>
  <si>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</si>
  <si>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</si>
  <si>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</si>
  <si>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</si>
  <si>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</si>
  <si>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</si>
  <si>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</si>
  <si>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</si>
  <si>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</si>
  <si>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</si>
  <si>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</si>
  <si>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</si>
  <si>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</si>
  <si>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</si>
  <si>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</si>
  <si>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</si>
  <si>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</si>
  <si>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</si>
  <si>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</si>
  <si>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</si>
  <si>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</si>
  <si>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</si>
  <si>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</si>
  <si>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</si>
  <si>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</si>
  <si>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</si>
  <si>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</si>
  <si>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</si>
  <si>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</si>
  <si>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</si>
  <si>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</si>
  <si>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</si>
  <si>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</si>
  <si>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</si>
  <si>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</si>
  <si>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</si>
  <si>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</si>
  <si>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</si>
  <si>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</si>
  <si>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</si>
  <si>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</si>
  <si>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</si>
  <si>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</si>
  <si>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</si>
  <si>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</si>
  <si>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</si>
  <si>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</si>
  <si>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</si>
  <si>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</si>
  <si>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</si>
  <si>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</si>
  <si>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</si>
  <si>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</si>
  <si>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</si>
  <si>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</si>
  <si>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</si>
  <si>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</si>
  <si>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</si>
  <si>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</si>
  <si>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</si>
  <si>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</si>
  <si>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</si>
  <si>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</si>
  <si>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</si>
  <si>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</si>
  <si>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</si>
  <si>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</si>
  <si>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</si>
  <si>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</si>
  <si>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</si>
  <si>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</si>
  <si>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</si>
  <si>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</si>
  <si>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</si>
  <si>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</si>
  <si>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</si>
  <si>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</si>
  <si>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</si>
  <si>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</si>
  <si>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</si>
  <si>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</si>
  <si>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</si>
  <si>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</si>
  <si>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</si>
  <si>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</si>
  <si>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</si>
  <si>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</si>
  <si>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</si>
  <si>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</si>
  <si>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</si>
  <si>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</si>
  <si>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</si>
  <si>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</si>
  <si>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</si>
  <si>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</si>
  <si>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</si>
  <si>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</si>
  <si>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</si>
  <si>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</si>
  <si>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</si>
  <si>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</si>
  <si>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</si>
  <si>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</si>
  <si>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</si>
  <si>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</si>
  <si>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</si>
  <si>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</si>
  <si>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</si>
  <si>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</si>
  <si>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</si>
  <si>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</si>
  <si>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</si>
  <si>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</si>
  <si>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</si>
  <si>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</si>
  <si>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</si>
  <si>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</si>
  <si>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</si>
  <si>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</si>
  <si>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</si>
  <si>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</si>
  <si>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</si>
  <si>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</si>
  <si>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</si>
  <si>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</si>
  <si>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</si>
  <si>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</si>
  <si>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</si>
  <si>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</si>
  <si>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</si>
  <si>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</si>
  <si>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</si>
  <si>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</si>
  <si>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</si>
  <si>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</si>
  <si>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</si>
  <si>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</si>
  <si>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</si>
  <si>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</si>
  <si>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</si>
  <si>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</si>
  <si>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</si>
  <si>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</si>
  <si>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</si>
  <si>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</si>
  <si>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</si>
  <si>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</si>
  <si>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</si>
  <si>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</si>
  <si>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</si>
  <si>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</si>
  <si>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</si>
  <si>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</si>
  <si>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</si>
  <si>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</si>
  <si>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</si>
  <si>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</si>
  <si>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</si>
  <si>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</si>
  <si>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</si>
  <si>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</si>
  <si>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</si>
  <si>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</si>
  <si>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</si>
  <si>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</si>
  <si>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</si>
  <si>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</si>
  <si>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</si>
  <si>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</si>
  <si>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</si>
  <si>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</si>
  <si>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</si>
  <si>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</si>
  <si>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</si>
  <si>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</si>
  <si>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</si>
  <si>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</si>
  <si>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</si>
  <si>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</si>
  <si>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</si>
  <si>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</si>
  <si>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</si>
  <si>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</si>
  <si>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</si>
  <si>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</si>
  <si>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</si>
  <si>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</si>
  <si>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</si>
  <si>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</si>
  <si>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</si>
  <si>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</si>
  <si>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</si>
  <si>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</si>
  <si>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</si>
  <si>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</si>
  <si>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</si>
  <si>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</si>
  <si>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</si>
  <si>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</si>
  <si>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</si>
  <si>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</si>
  <si>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</si>
  <si>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</si>
  <si>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</si>
  <si>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</si>
  <si>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</si>
  <si>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</si>
  <si>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</si>
  <si>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</si>
  <si>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</si>
  <si>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</si>
  <si>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</si>
  <si>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</si>
  <si>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</si>
  <si>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</si>
  <si>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</si>
  <si>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</si>
  <si>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</si>
  <si>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</si>
  <si>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</si>
  <si>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</si>
  <si>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</si>
  <si>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</si>
  <si>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</si>
  <si>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</si>
  <si>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</si>
  <si>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</si>
  <si>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</si>
  <si>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</si>
  <si>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</si>
  <si>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</si>
  <si>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</si>
  <si>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</si>
  <si>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</si>
  <si>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</si>
  <si>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</si>
  <si>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</si>
  <si>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</si>
  <si>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</si>
  <si>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</si>
  <si>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</si>
  <si>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</si>
  <si>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</si>
  <si>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</si>
  <si>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</si>
  <si>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</si>
  <si>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</si>
  <si>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</si>
  <si>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</si>
  <si>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</si>
  <si>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</si>
  <si>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</si>
  <si>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</si>
  <si>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</si>
  <si>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</si>
  <si>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</si>
  <si>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</si>
  <si>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</si>
  <si>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</si>
  <si>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</si>
  <si>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</si>
  <si>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</si>
  <si>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</si>
  <si>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</si>
  <si>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</si>
  <si>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</si>
  <si>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</si>
  <si>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</si>
  <si>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</si>
  <si>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</si>
  <si>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</si>
  <si>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</si>
  <si>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</si>
  <si>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</si>
  <si>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</si>
  <si>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</si>
  <si>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</si>
  <si>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</si>
  <si>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</si>
  <si>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</si>
  <si>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</si>
  <si>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</si>
  <si>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</si>
  <si>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</si>
  <si>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</si>
  <si>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</si>
  <si>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</si>
  <si>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</si>
  <si>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</si>
  <si>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</si>
  <si>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</si>
  <si>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</si>
  <si>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</si>
  <si>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</si>
  <si>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</si>
  <si>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</si>
  <si>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</si>
  <si>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</si>
  <si>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</si>
  <si>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</si>
  <si>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</si>
  <si>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</si>
  <si>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</si>
  <si>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</si>
  <si>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</si>
  <si>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</si>
  <si>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</si>
  <si>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</si>
  <si>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</si>
  <si>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</si>
  <si>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</si>
  <si>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</si>
  <si>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</si>
  <si>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</si>
  <si>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</si>
  <si>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</si>
  <si>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</si>
  <si>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</si>
  <si>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</si>
  <si>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</si>
  <si>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</si>
  <si>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</si>
  <si>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</si>
  <si>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</si>
  <si>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</si>
  <si>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</si>
  <si>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</si>
  <si>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</si>
  <si>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</si>
  <si>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</si>
  <si>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</si>
  <si>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</si>
  <si>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</si>
  <si>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</si>
  <si>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</si>
  <si>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</si>
  <si>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</si>
  <si>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</si>
  <si>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</si>
  <si>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</si>
  <si>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</si>
  <si>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</si>
  <si>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</si>
  <si>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</si>
  <si>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</si>
  <si>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</si>
  <si>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</si>
  <si>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</si>
  <si>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</si>
  <si>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</si>
  <si>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</si>
  <si>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</si>
  <si>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</si>
  <si>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</si>
  <si>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</si>
  <si>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</si>
  <si>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</si>
  <si>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</si>
  <si>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</si>
  <si>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</si>
  <si>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</si>
  <si>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</si>
  <si>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</si>
  <si>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</si>
  <si>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</si>
  <si>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</si>
  <si>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</si>
  <si>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</si>
  <si>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</si>
  <si>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</si>
  <si>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</si>
  <si>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</si>
  <si>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</si>
  <si>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</si>
  <si>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</si>
  <si>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</si>
  <si>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</si>
  <si>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</si>
  <si>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</si>
  <si>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</si>
  <si>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</si>
  <si>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</si>
  <si>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</si>
  <si>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</si>
  <si>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</si>
  <si>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</si>
  <si>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</si>
  <si>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</si>
  <si>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</si>
  <si>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</si>
  <si>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</si>
  <si>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</si>
  <si>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</si>
  <si>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</si>
  <si>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</si>
  <si>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</si>
  <si>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</si>
  <si>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</si>
  <si>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</si>
  <si>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</si>
  <si>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</si>
  <si>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</si>
  <si>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</si>
  <si>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</si>
  <si>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</si>
  <si>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</si>
  <si>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</si>
  <si>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</si>
  <si>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</si>
  <si>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</si>
  <si>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</si>
  <si>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</si>
  <si>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</si>
  <si>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</si>
  <si>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</si>
  <si>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</si>
  <si>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</si>
  <si>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</si>
  <si>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</si>
  <si>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</si>
  <si>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</si>
  <si>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</si>
  <si>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</si>
  <si>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</si>
  <si>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</si>
  <si>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</si>
  <si>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</si>
  <si>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</si>
  <si>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</si>
  <si>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</si>
  <si>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</si>
  <si>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</si>
  <si>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</si>
  <si>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</si>
  <si>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</si>
  <si>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</si>
  <si>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</si>
  <si>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</si>
  <si>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</si>
  <si>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</si>
  <si>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</si>
  <si>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</si>
  <si>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</si>
  <si>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</si>
  <si>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</si>
  <si>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</si>
  <si>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</si>
  <si>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</si>
  <si>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</si>
  <si>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</si>
  <si>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</si>
  <si>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</si>
  <si>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</si>
  <si>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</si>
  <si>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</si>
  <si>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</si>
  <si>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</si>
  <si>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</si>
  <si>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</si>
  <si>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</si>
  <si>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</si>
  <si>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</si>
  <si>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</si>
  <si>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</si>
  <si>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</si>
  <si>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</si>
  <si>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</si>
  <si>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</si>
  <si>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</si>
  <si>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</si>
  <si>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</si>
  <si>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</si>
  <si>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</si>
  <si>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</si>
  <si>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</si>
  <si>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</si>
  <si>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</si>
  <si>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</si>
  <si>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</si>
  <si>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</si>
  <si>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</si>
  <si>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</si>
  <si>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</si>
  <si>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</si>
  <si>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</si>
  <si>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</si>
  <si>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</si>
  <si>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</si>
  <si>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</si>
  <si>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</si>
  <si>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</si>
  <si>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</si>
  <si>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</si>
  <si>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</si>
  <si>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</si>
  <si>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</si>
  <si>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</si>
  <si>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</si>
  <si>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</si>
  <si>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</si>
  <si>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</si>
  <si>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</si>
  <si>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</si>
  <si>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</si>
  <si>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</si>
  <si>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</si>
  <si>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</si>
  <si>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</si>
  <si>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</si>
  <si>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</si>
  <si>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</si>
  <si>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</si>
  <si>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</si>
  <si>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</si>
  <si>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</si>
  <si>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</si>
  <si>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</si>
  <si>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</si>
  <si>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</si>
  <si>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</si>
  <si>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</si>
  <si>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</si>
  <si>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</si>
  <si>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</si>
  <si>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</si>
  <si>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</si>
  <si>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</si>
  <si>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</si>
  <si>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</si>
  <si>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</si>
  <si>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</si>
  <si>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</si>
  <si>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</si>
  <si>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</si>
  <si>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</si>
  <si>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</si>
  <si>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</si>
  <si>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</si>
  <si>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</si>
  <si>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</si>
  <si>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</si>
  <si>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</si>
  <si>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</si>
  <si>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</si>
  <si>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</si>
  <si>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</si>
  <si>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</si>
  <si>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</si>
  <si>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</si>
  <si>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</si>
  <si>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</si>
  <si>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</si>
  <si>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</si>
  <si>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</si>
  <si>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</si>
  <si>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</si>
  <si>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</si>
  <si>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</si>
  <si>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</si>
  <si>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</si>
  <si>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</si>
  <si>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</si>
  <si>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</si>
  <si>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</si>
  <si>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</si>
  <si>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</si>
  <si>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</si>
  <si>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</si>
  <si>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</si>
  <si>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</si>
  <si>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</si>
  <si>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</si>
  <si>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</si>
  <si>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</si>
  <si>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</si>
  <si>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2021 - 68 - 10001602</t>
  </si>
  <si>
    <t xml:space="preserve">PRESTAR LOS SERVICIOS DE EDUCACIÓN INCIIAL EN EL MARCO DE LA ATENCIÓN INTEGRAL EN DESARROLLO INFANTIL EN MEDIO FAMILIAR - DIMF , DE CONFORMIDAD CON EL MANUAL OPERATIVO DE LA MODALIDAD FAMILIAR , EL LINEAMIENTO TÉCNICO PARA LA ATENCIÓN A LA PRIMERA INFANCIA Y LAS DORECTRICES ESTABLECIDOS POR EL ICBF, EN ARMONIA CON LA POLITICA DE ESTADO PARA EL DESARROLLO INTEGRAL DE LA PRIMERA INFANCIA DE CERO A SIEMPRE. </t>
  </si>
  <si>
    <t xml:space="preserve">ICBF </t>
  </si>
  <si>
    <t>68-1030-18-97-87</t>
  </si>
  <si>
    <t>68 - 18 - 98 - 333</t>
  </si>
  <si>
    <t>68 - 18 - 2000 - 043</t>
  </si>
  <si>
    <t xml:space="preserve">68 - 26 - 2002 - 290 </t>
  </si>
  <si>
    <t>68 - 26 - 2003 - 322</t>
  </si>
  <si>
    <t>68 - 26 - 2004 - 0034</t>
  </si>
  <si>
    <t>68 - 26 - 2005 - 029</t>
  </si>
  <si>
    <t>68 - 26 - 2006 - 029</t>
  </si>
  <si>
    <t>68 - 26 - 2007 - 029</t>
  </si>
  <si>
    <t>68 - 26 - 2008 - 027</t>
  </si>
  <si>
    <t>68 - 26 - 2009 - 025</t>
  </si>
  <si>
    <t>68 - 26 - 2010 - 025</t>
  </si>
  <si>
    <t xml:space="preserve">68 - 26 - 2011 -  210 </t>
  </si>
  <si>
    <t xml:space="preserve">68 - 26 - 2012 - 220 </t>
  </si>
  <si>
    <t xml:space="preserve">68 - 26 - 2012 - 409 </t>
  </si>
  <si>
    <t>68 - 26 - 2012 - 541</t>
  </si>
  <si>
    <t>68 - 26 - 2015 - 068</t>
  </si>
  <si>
    <t xml:space="preserve">68 - 26 - 2016 - 275 </t>
  </si>
  <si>
    <t>673 - 2016</t>
  </si>
  <si>
    <t>68 - 0561 - 2017</t>
  </si>
  <si>
    <t>68 - 397 - 2018</t>
  </si>
  <si>
    <t xml:space="preserve">68 - 189 - 2019 </t>
  </si>
  <si>
    <t xml:space="preserve">BRINDAR ATENCIÓN INTEGRAL A NIÑOS MENORES DE SEIS AÑOS EN 90 CUPOS </t>
  </si>
  <si>
    <t xml:space="preserve">PROVEER RECURSOS DEL ICBF PARA QUE EL CONTRATISTA ADMINISTRE EL HOGAR INFANTIL Y A TRAVES DEL MISMO, BRINDE ATENCIÓN A NIÑOS MENORES DE 5 AÑOS INVOLUCRANDO EN SU CONTEXTO FAMILIAR </t>
  </si>
  <si>
    <t xml:space="preserve">BRINDAR ATENCIÓN INTEGRAL A NIÑOS MENORES DE SEIS AÑOS EN 95 CUPOS </t>
  </si>
  <si>
    <t xml:space="preserve">BRINDAR ATENCIÓN INTEGRAL A 95 NIÑOS Y NIÑAS MENORES DE CINCO AÑOS </t>
  </si>
  <si>
    <t xml:space="preserve">BRINDAR ATENCIÓN INTEGRAL PARA PROPICIAR EL DESARROLLO SOCIAL, EMOCIONAL Y COGNITIVO DE LOS NIÑOS Y NIÑAS ENTRE LOS 6 MESES 5 AÑOS 11 MESES PRIORITARIAMENTE LOS NIÑOS Y NIÑAS DE FAMILIA CON ALTA VULNERABILIDAD SOCIOECONOMICA, A TRAVES DE ACCIONES QUE PROPICIEN EL EJERCICIO DE SUS DERECHOS </t>
  </si>
  <si>
    <t xml:space="preserve">BRINDAR ATENCIÓN INTEGRAL PARA PROPICIAR EL DESARROLLO SOCIAL, EMOCIONAL Y COGNITIVO DE LOS NIÑOS Y NIÑAS ENTRE LOS 6 MESES 5 AÑOS 11 MESES PRIORITARIAMENTE LOS NIÑOS Y NIÑAS DE FAMILIA CON ALTA VULNERABILIDAD SOCIOECONOMICA, A TRAVES DE ACCIONES QUE PROPICIEN EL EJERCICIO DE SUS DERECHOS  CON LA PARTICIPACIÓN ACTIVA, ORGANIZADA Y CORRESPONSABLE DE LA FAMILIA, LA COMUNIDAD, LOS ENTES TERRITORIALES, ORGANIZACIONES COMUNITARIAS PERTENECIENTES A LOS NIVELES I Y II DEL SISBEN HIJOS DE PADRES TRABAJADORES, DANDO PRIORIDAD A LOS NIÑOS Y NIÑAS PERTENECIENTES A FAMILIAS EN SITUACIÓN DE DESPLAZAMIENTO. </t>
  </si>
  <si>
    <t xml:space="preserve">BRINDAR ATENCIÓN INTEGRAL A NIÑOS Y NIÑAS ENTRE LOS 6 MESES Y HASTA MENORES DE LOS CINCO AÑOS DE EDAD, CON CULNERABILIDAD ECONOMICA Y SOCIAL, PRIORITARIAMENTE A QUIENES POR RAZONES DE TRABAJO DE SUS PADRES O ADULTO RESPONSABLES DE SU CUIDADO PERMENECEN SOLOS TEMPORALMENTE Y A LOS HIJOS DE FAMILIA EN SITUACIÓN DE DESPLAZAMIENTO. </t>
  </si>
  <si>
    <t xml:space="preserve">BRINDAR A TRAVÉS DEL HOGAR INFANTIL PILATUNAS, ATENCIÓN INTEGRAL A NIÑOS Y NIÑAS ENTRE LOS 6 MESES Y MENORES DE LOS CINCO AÑOS DE EDAD, CON VULNERABILIDAD ECONOMICA Y SOCIAL, PRIORITARIAMENTE A QUIENES POR RAZONES DE TRABAJO DE SUS PADRES O ADULTO RESPONSABLE DE SU CUIDADO PERMANECEN SOLOS TEMPORALMENTE Y A LOS HIJOS DE FAMILIAS EN SITUACIÓN DE DESPLAZAMIENTO. </t>
  </si>
  <si>
    <t xml:space="preserve">ATENDER A LA PRIMERA INFANCIA EN EL MARCO DE LA ESTRATEGIA DE CERO A SIEMPRE , DE CONFORMIDAD CON LAS DIRECTRICES , LINEAMIENTOS Y PARAMETROS ESTABLECIDOS POR EL ICBF, ASI COMO REGULAR LAS RELACIONES ENTRE LAS PARTES DERIVADAS DE LA ENTREGA DE APORTES DEL ICBF A EL CONTRATISTA, PARA QUE ASUMA CON SU PERSONAL Y BAJO SU EXCLUSIVA RESPONSABILIDAD DICHA ATENCIÓN. </t>
  </si>
  <si>
    <t xml:space="preserve">PRESTAR EL SERVICIO DE ATENCIÓN EDUCACIÓN INICIAL Y CUIDADO A NIÑOS Y NIÑAS MENORES DE CINCO AÑOS O HASTA SU INGRESO AL GRADO DE TRANSICIÓN , CON EL FIN DE PROMOVER EL DESARROLLO INTEGRAL DE LA PRIMERA INFANCIA CON CALIDAD, DE CONFORMIDAD CON LOS LINEAMIENTOS , MANUAL OPERATIVO, LAS DIRECTRICES , PARAMETROS Y ESTANDARES ESTABLECIDOS POR EL ICBF , EN EL MARCO DE LA ESTRATEGIA DE ATENCIÓN INTEGRAL DE CERO A SIEMPRE , ASI COMO REGULAR LAS RELACIONES ENTRE LAS PARTES DERIVADAS DE LA ENTREGA DE APORTES DEL ICNF A LA ENTIDAD ADMINISTRADORA DE SERVICIO, PARA QUE ESTE ASUMA CON SU PERSONAL Y BAJO EXCLUSIVA RESPONSABILIDAD DICHA ATENCIÓN. </t>
  </si>
  <si>
    <t xml:space="preserve">PRESTAR EL SERVICIO DE ATENCIÓN , EDUCACIÓN INCIAL Y CUIDADO A NIÑOS Y NIÑAS MENORES DE CINCO AÑOS O HASTA SU INGRESO AL GRADO TRANSICIÓN , CON EL FIN DE PROMOVER EL DESARROLLO INTEGRAL DE LA PRIMERA INFANCIA CON CALIDAD, DE CONFORMIDAD CON LOS LINEAMIENTOS , MANUAL OPERATIVO , LAS DIRECTRICES , PARAMETROS Y ESTANDARES ESTABLECIDOS POR EL ICBF, PARA EL SERVICIO DE HOGARES INFANTILES , EN EL MARCO DE LA ESTRATEGIA DE ATENCIÓN INTEGRAL DE CERO A SIEMPRE. </t>
  </si>
  <si>
    <t xml:space="preserve">PRESTAR EL SERVICIO DE ATENCIÓN INTEGRAL  A NIÑOS Y NIÑAS MENORES DE CINCO AÑOS O HASTA SU INGRESO AL GRADO TRANSICIÓN , CON EL FIN DE PROMOVER EL DESARROLLO INTEGRAL DE LA PRIMERA INFANCIA , DE CONFORMIDAD CON LOS MANUAL OPERATIVO DE LA MODALIDAD INSTITUCIONAL Y  LAS DIRECTRICES ESTABLECIDOS POR EL ICBF , EN EL MARCO DE LAPOLITICA DE ESTADO PARA EL DESARROLLO INTEGRAL DE LA PRIMERA INFANCIA DE CERO A SIEMPRE, EN EL SERVICIO DE HOGARES INFANTILES </t>
  </si>
  <si>
    <t>PRESTAR EL SERVICIO HOGARES INFANTILES - HI, DE CONFORMIDAD CON EL MANUAL OPERATIVO DE LA MODALIDAD INSTITUCIONAL Y LAS DIRECTRICES ESTABLECIDAS POR EL ICBF, EN ARMONIA CON LA POLITICA DE ESTADO PARA EL DESARROLLO INTEGRAL DE LA PRIMERA INFANCIA DE CERO A SIEMPRE</t>
  </si>
  <si>
    <t>68-206-2020</t>
  </si>
  <si>
    <t>68-214-2020</t>
  </si>
  <si>
    <t>21/02/2020</t>
  </si>
  <si>
    <t>31/12/2020</t>
  </si>
  <si>
    <t>68-182-2020</t>
  </si>
  <si>
    <t>19/02/2020</t>
  </si>
  <si>
    <t>68-218-2020</t>
  </si>
  <si>
    <t>28/02/2020</t>
  </si>
  <si>
    <t>PRESTAR LOS SERVICIOS DE EDUCACIÓN INICIAL EN EL MARCO DE LA ATENCIÓN INTEGRAL EN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</si>
  <si>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</si>
  <si>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NO</t>
  </si>
  <si>
    <t xml:space="preserve">ANDREA GONZÁLEZ TIRADO </t>
  </si>
  <si>
    <t xml:space="preserve">ANDREA GONZALEZ TIRADO </t>
  </si>
  <si>
    <t xml:space="preserve">CALLE 58 # 16 -39 </t>
  </si>
  <si>
    <t>6413912</t>
  </si>
  <si>
    <t>CALLE 58 # 16-39</t>
  </si>
  <si>
    <t>GERENCIA@CRECERYVIVIR.ORG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</si>
</sst>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H179" sqref="H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1" t="s">
        <v>2654</v>
      </c>
      <c r="D2" s="212"/>
      <c r="E2" s="212"/>
      <c r="F2" s="212"/>
      <c r="G2" s="212"/>
      <c r="H2" s="212"/>
      <c r="I2" s="212"/>
      <c r="J2" s="212"/>
      <c r="K2" s="212"/>
      <c r="L2" s="232" t="s">
        <v>2640</v>
      </c>
      <c r="M2" s="232"/>
      <c r="N2" s="237" t="s">
        <v>2641</v>
      </c>
      <c r="O2" s="238"/>
    </row>
    <row r="3" spans="1:20" ht="33" customHeight="1" x14ac:dyDescent="0.25">
      <c r="A3" s="9"/>
      <c r="B3" s="8"/>
      <c r="C3" s="213"/>
      <c r="D3" s="214"/>
      <c r="E3" s="214"/>
      <c r="F3" s="214"/>
      <c r="G3" s="214"/>
      <c r="H3" s="214"/>
      <c r="I3" s="214"/>
      <c r="J3" s="214"/>
      <c r="K3" s="214"/>
      <c r="L3" s="239" t="s">
        <v>1</v>
      </c>
      <c r="M3" s="239"/>
      <c r="N3" s="239" t="s">
        <v>2642</v>
      </c>
      <c r="O3" s="241"/>
    </row>
    <row r="4" spans="1:20" ht="24.75" customHeight="1" thickBot="1" x14ac:dyDescent="0.3">
      <c r="A4" s="10"/>
      <c r="B4" s="12"/>
      <c r="C4" s="215"/>
      <c r="D4" s="216"/>
      <c r="E4" s="216"/>
      <c r="F4" s="216"/>
      <c r="G4" s="216"/>
      <c r="H4" s="216"/>
      <c r="I4" s="216"/>
      <c r="J4" s="216"/>
      <c r="K4" s="216"/>
      <c r="L4" s="242" t="s">
        <v>0</v>
      </c>
      <c r="M4" s="242"/>
      <c r="N4" s="242"/>
      <c r="O4" s="24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2638</v>
      </c>
      <c r="B6" s="198"/>
      <c r="C6" s="198"/>
      <c r="D6" s="198"/>
      <c r="E6" s="198"/>
      <c r="F6" s="198"/>
      <c r="G6" s="198"/>
      <c r="H6" s="198"/>
      <c r="I6" s="198"/>
      <c r="J6" s="198"/>
      <c r="K6" s="198"/>
      <c r="L6" s="198"/>
      <c r="M6" s="198"/>
      <c r="N6" s="198"/>
      <c r="O6" s="19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3" t="str">
        <f>HYPERLINK("#MI_Oferente_Singular!A114","CAPACIDAD RESIDUAL")</f>
        <v>CAPACIDAD RESIDUAL</v>
      </c>
      <c r="F8" s="234"/>
      <c r="G8" s="235"/>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3" t="str">
        <f>HYPERLINK("#MI_Oferente_Singular!A162","TALENTO HUMANO")</f>
        <v>TALENTO HUMANO</v>
      </c>
      <c r="F9" s="234"/>
      <c r="G9" s="235"/>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3" t="str">
        <f>HYPERLINK("#MI_Oferente_Singular!F162","INFRAESTRUCTURA")</f>
        <v>INFRAESTRUCTURA</v>
      </c>
      <c r="F10" s="234"/>
      <c r="G10" s="235"/>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8" t="s">
        <v>2676</v>
      </c>
      <c r="D15" s="35"/>
      <c r="E15" s="35"/>
      <c r="F15" s="5"/>
      <c r="G15" s="32" t="s">
        <v>1168</v>
      </c>
      <c r="H15" s="102" t="s">
        <v>887</v>
      </c>
      <c r="I15" s="32" t="s">
        <v>2624</v>
      </c>
      <c r="J15" s="107" t="s">
        <v>2626</v>
      </c>
      <c r="L15" s="217" t="s">
        <v>8</v>
      </c>
      <c r="M15" s="217"/>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19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6" t="s">
        <v>2639</v>
      </c>
      <c r="I19" s="132" t="s">
        <v>11</v>
      </c>
      <c r="J19" s="133" t="s">
        <v>10</v>
      </c>
      <c r="K19" s="133" t="s">
        <v>2609</v>
      </c>
      <c r="L19" s="133" t="s">
        <v>1161</v>
      </c>
      <c r="M19" s="133" t="s">
        <v>1162</v>
      </c>
      <c r="N19" s="134" t="s">
        <v>2610</v>
      </c>
      <c r="O19" s="129"/>
      <c r="Q19" s="51"/>
      <c r="R19" s="51"/>
    </row>
    <row r="20" spans="1:23" ht="30" customHeight="1" x14ac:dyDescent="0.25">
      <c r="A20" s="9"/>
      <c r="B20" s="108">
        <v>804002245</v>
      </c>
      <c r="C20" s="5"/>
      <c r="D20" s="73"/>
      <c r="E20" s="5"/>
      <c r="F20" s="5"/>
      <c r="G20" s="5"/>
      <c r="H20" s="236"/>
      <c r="I20" s="141" t="s">
        <v>887</v>
      </c>
      <c r="J20" s="142" t="s">
        <v>913</v>
      </c>
      <c r="K20" s="143">
        <v>678774300</v>
      </c>
      <c r="L20" s="144"/>
      <c r="M20" s="144">
        <v>44561</v>
      </c>
      <c r="N20" s="127">
        <f>+(M20-L20)/30</f>
        <v>1485.3666666666666</v>
      </c>
      <c r="O20" s="130"/>
      <c r="U20" s="126"/>
      <c r="V20" s="104">
        <f ca="1">NOW()</f>
        <v>44194.516831712965</v>
      </c>
      <c r="W20" s="104">
        <f ca="1">NOW()</f>
        <v>44194.516831712965</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3"/>
      <c r="R23" s="55"/>
      <c r="S23" s="104"/>
      <c r="T23" s="104"/>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1"/>
      <c r="I37" s="122"/>
      <c r="J37" s="122"/>
      <c r="K37" s="122"/>
      <c r="L37" s="122"/>
      <c r="M37" s="122"/>
      <c r="N37" s="122"/>
      <c r="O37" s="123"/>
    </row>
    <row r="38" spans="1:16" ht="21" customHeight="1" x14ac:dyDescent="0.25">
      <c r="A38" s="9"/>
      <c r="B38" s="231" t="str">
        <f>VLOOKUP(B20,EAS!A2:B1439,2,0)</f>
        <v>ASOCIACIÓN CRECER Y VIVIR</v>
      </c>
      <c r="C38" s="231"/>
      <c r="D38" s="231"/>
      <c r="E38" s="231"/>
      <c r="F38" s="231"/>
      <c r="G38" s="5"/>
      <c r="H38" s="124"/>
      <c r="I38" s="240" t="s">
        <v>7</v>
      </c>
      <c r="J38" s="240"/>
      <c r="K38" s="240"/>
      <c r="L38" s="240"/>
      <c r="M38" s="240"/>
      <c r="N38" s="240"/>
      <c r="O38" s="125"/>
    </row>
    <row r="39" spans="1:16" ht="42.95" customHeight="1" thickBot="1" x14ac:dyDescent="0.3">
      <c r="A39" s="10"/>
      <c r="B39" s="11"/>
      <c r="C39" s="11"/>
      <c r="D39" s="11"/>
      <c r="E39" s="11"/>
      <c r="F39" s="11"/>
      <c r="G39" s="11"/>
      <c r="H39" s="10"/>
      <c r="I39" s="226" t="s">
        <v>2677</v>
      </c>
      <c r="J39" s="226"/>
      <c r="K39" s="226"/>
      <c r="L39" s="226"/>
      <c r="M39" s="226"/>
      <c r="N39" s="226"/>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199"/>
      <c r="P41" s="76"/>
    </row>
    <row r="42" spans="1:16" ht="8.25" customHeight="1" thickBot="1" x14ac:dyDescent="0.3"/>
    <row r="43" spans="1:16" s="19" customFormat="1" ht="31.5" customHeight="1" thickBot="1" x14ac:dyDescent="0.3">
      <c r="A43" s="175" t="s">
        <v>4</v>
      </c>
      <c r="B43" s="176"/>
      <c r="C43" s="176"/>
      <c r="D43" s="176"/>
      <c r="E43" s="176"/>
      <c r="F43" s="176"/>
      <c r="G43" s="176"/>
      <c r="H43" s="176"/>
      <c r="I43" s="176"/>
      <c r="J43" s="176"/>
      <c r="K43" s="176"/>
      <c r="L43" s="176"/>
      <c r="M43" s="176"/>
      <c r="N43" s="176"/>
      <c r="O43" s="177"/>
      <c r="P43" s="76"/>
    </row>
    <row r="44" spans="1:16" ht="15" customHeight="1" x14ac:dyDescent="0.25">
      <c r="A44" s="178" t="s">
        <v>2655</v>
      </c>
      <c r="B44" s="179"/>
      <c r="C44" s="179"/>
      <c r="D44" s="179"/>
      <c r="E44" s="179"/>
      <c r="F44" s="179"/>
      <c r="G44" s="179"/>
      <c r="H44" s="179"/>
      <c r="I44" s="179"/>
      <c r="J44" s="179"/>
      <c r="K44" s="179"/>
      <c r="L44" s="179"/>
      <c r="M44" s="179"/>
      <c r="N44" s="179"/>
      <c r="O44" s="180"/>
    </row>
    <row r="45" spans="1:16" x14ac:dyDescent="0.25">
      <c r="A45" s="181"/>
      <c r="B45" s="182"/>
      <c r="C45" s="182"/>
      <c r="D45" s="182"/>
      <c r="E45" s="182"/>
      <c r="F45" s="182"/>
      <c r="G45" s="182"/>
      <c r="H45" s="182"/>
      <c r="I45" s="182"/>
      <c r="J45" s="182"/>
      <c r="K45" s="182"/>
      <c r="L45" s="182"/>
      <c r="M45" s="182"/>
      <c r="N45" s="182"/>
      <c r="O45" s="18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2678</v>
      </c>
      <c r="C48" s="116" t="s">
        <v>31</v>
      </c>
      <c r="D48" s="113" t="s">
        <v>2679</v>
      </c>
      <c r="E48" s="137">
        <v>35432</v>
      </c>
      <c r="F48" s="137">
        <v>35795</v>
      </c>
      <c r="G48" s="152">
        <f>IF(AND(E48&lt;&gt;"",F48&lt;&gt;""),((F48-E48)/30),"")</f>
        <v>12.1</v>
      </c>
      <c r="H48" s="114" t="s">
        <v>2701</v>
      </c>
      <c r="I48" s="113" t="s">
        <v>887</v>
      </c>
      <c r="J48" s="113" t="s">
        <v>913</v>
      </c>
      <c r="K48" s="115">
        <v>25485009</v>
      </c>
      <c r="L48" s="109" t="s">
        <v>1148</v>
      </c>
      <c r="M48" s="110">
        <v>1</v>
      </c>
      <c r="N48" s="109" t="s">
        <v>27</v>
      </c>
      <c r="O48" s="109" t="s">
        <v>1148</v>
      </c>
      <c r="P48" s="78"/>
    </row>
    <row r="49" spans="1:16" s="6" customFormat="1" ht="24.75" customHeight="1" x14ac:dyDescent="0.25">
      <c r="A49" s="135">
        <v>2</v>
      </c>
      <c r="B49" s="114" t="s">
        <v>2678</v>
      </c>
      <c r="C49" s="116" t="s">
        <v>31</v>
      </c>
      <c r="D49" s="113" t="s">
        <v>2680</v>
      </c>
      <c r="E49" s="137">
        <v>35797</v>
      </c>
      <c r="F49" s="137">
        <v>36160</v>
      </c>
      <c r="G49" s="152">
        <f t="shared" ref="G49:G50" si="2">IF(AND(E49&lt;&gt;"",F49&lt;&gt;""),((F49-E49)/30),"")</f>
        <v>12.1</v>
      </c>
      <c r="H49" s="114" t="s">
        <v>2702</v>
      </c>
      <c r="I49" s="113" t="s">
        <v>887</v>
      </c>
      <c r="J49" s="113" t="s">
        <v>913</v>
      </c>
      <c r="K49" s="115">
        <v>30327000</v>
      </c>
      <c r="L49" s="109" t="s">
        <v>1148</v>
      </c>
      <c r="M49" s="110">
        <v>1</v>
      </c>
      <c r="N49" s="109" t="s">
        <v>27</v>
      </c>
      <c r="O49" s="109" t="s">
        <v>1148</v>
      </c>
      <c r="P49" s="78"/>
    </row>
    <row r="50" spans="1:16" s="6" customFormat="1" ht="24.75" customHeight="1" x14ac:dyDescent="0.25">
      <c r="A50" s="135">
        <v>3</v>
      </c>
      <c r="B50" s="114" t="s">
        <v>2678</v>
      </c>
      <c r="C50" s="116" t="s">
        <v>31</v>
      </c>
      <c r="D50" s="113" t="s">
        <v>2681</v>
      </c>
      <c r="E50" s="137">
        <v>36527</v>
      </c>
      <c r="F50" s="137">
        <v>36891</v>
      </c>
      <c r="G50" s="152">
        <f t="shared" si="2"/>
        <v>12.133333333333333</v>
      </c>
      <c r="H50" s="112" t="s">
        <v>2703</v>
      </c>
      <c r="I50" s="113" t="s">
        <v>887</v>
      </c>
      <c r="J50" s="113" t="s">
        <v>913</v>
      </c>
      <c r="K50" s="115">
        <v>45587990</v>
      </c>
      <c r="L50" s="109" t="s">
        <v>1148</v>
      </c>
      <c r="M50" s="110">
        <v>1</v>
      </c>
      <c r="N50" s="109" t="s">
        <v>27</v>
      </c>
      <c r="O50" s="109" t="s">
        <v>1148</v>
      </c>
      <c r="P50" s="78"/>
    </row>
    <row r="51" spans="1:16" s="6" customFormat="1" ht="24.75" customHeight="1" outlineLevel="1" x14ac:dyDescent="0.25">
      <c r="A51" s="135">
        <v>4</v>
      </c>
      <c r="B51" s="114" t="s">
        <v>2678</v>
      </c>
      <c r="C51" s="116" t="s">
        <v>31</v>
      </c>
      <c r="D51" s="113" t="s">
        <v>2682</v>
      </c>
      <c r="E51" s="137">
        <v>37258</v>
      </c>
      <c r="F51" s="137">
        <v>37711</v>
      </c>
      <c r="G51" s="152">
        <f t="shared" ref="G51:G107" si="3">IF(AND(E51&lt;&gt;"",F51&lt;&gt;""),((F51-E51)/30),"")</f>
        <v>15.1</v>
      </c>
      <c r="H51" s="114" t="s">
        <v>2704</v>
      </c>
      <c r="I51" s="113" t="s">
        <v>887</v>
      </c>
      <c r="J51" s="113" t="s">
        <v>913</v>
      </c>
      <c r="K51" s="115">
        <v>56055099</v>
      </c>
      <c r="L51" s="109" t="s">
        <v>1148</v>
      </c>
      <c r="M51" s="110">
        <v>1</v>
      </c>
      <c r="N51" s="109" t="s">
        <v>27</v>
      </c>
      <c r="O51" s="109" t="s">
        <v>1148</v>
      </c>
      <c r="P51" s="78"/>
    </row>
    <row r="52" spans="1:16" s="7" customFormat="1" ht="24.75" customHeight="1" outlineLevel="1" x14ac:dyDescent="0.25">
      <c r="A52" s="136">
        <v>5</v>
      </c>
      <c r="B52" s="114" t="s">
        <v>2678</v>
      </c>
      <c r="C52" s="116" t="s">
        <v>31</v>
      </c>
      <c r="D52" s="113" t="s">
        <v>2683</v>
      </c>
      <c r="E52" s="137">
        <v>37623</v>
      </c>
      <c r="F52" s="137">
        <v>37986</v>
      </c>
      <c r="G52" s="152">
        <f t="shared" si="3"/>
        <v>12.1</v>
      </c>
      <c r="H52" s="112" t="s">
        <v>2704</v>
      </c>
      <c r="I52" s="113" t="s">
        <v>887</v>
      </c>
      <c r="J52" s="113" t="s">
        <v>913</v>
      </c>
      <c r="K52" s="115">
        <v>36251567</v>
      </c>
      <c r="L52" s="109" t="s">
        <v>1148</v>
      </c>
      <c r="M52" s="110">
        <v>1</v>
      </c>
      <c r="N52" s="109" t="s">
        <v>27</v>
      </c>
      <c r="O52" s="109" t="s">
        <v>1148</v>
      </c>
      <c r="P52" s="79"/>
    </row>
    <row r="53" spans="1:16" s="7" customFormat="1" ht="24.75" customHeight="1" outlineLevel="1" x14ac:dyDescent="0.25">
      <c r="A53" s="136">
        <v>6</v>
      </c>
      <c r="B53" s="114" t="s">
        <v>2678</v>
      </c>
      <c r="C53" s="116" t="s">
        <v>31</v>
      </c>
      <c r="D53" s="113" t="s">
        <v>2684</v>
      </c>
      <c r="E53" s="137">
        <v>37988</v>
      </c>
      <c r="F53" s="137">
        <v>38352</v>
      </c>
      <c r="G53" s="152">
        <f t="shared" si="3"/>
        <v>12.133333333333333</v>
      </c>
      <c r="H53" s="112" t="s">
        <v>2704</v>
      </c>
      <c r="I53" s="113" t="s">
        <v>887</v>
      </c>
      <c r="J53" s="113" t="s">
        <v>913</v>
      </c>
      <c r="K53" s="115">
        <v>52954902</v>
      </c>
      <c r="L53" s="109" t="s">
        <v>1148</v>
      </c>
      <c r="M53" s="110">
        <v>1</v>
      </c>
      <c r="N53" s="109" t="s">
        <v>27</v>
      </c>
      <c r="O53" s="109" t="s">
        <v>1148</v>
      </c>
      <c r="P53" s="79"/>
    </row>
    <row r="54" spans="1:16" s="7" customFormat="1" ht="24.75" customHeight="1" outlineLevel="1" x14ac:dyDescent="0.25">
      <c r="A54" s="136">
        <v>7</v>
      </c>
      <c r="B54" s="114" t="s">
        <v>2678</v>
      </c>
      <c r="C54" s="116" t="s">
        <v>31</v>
      </c>
      <c r="D54" s="113" t="s">
        <v>2685</v>
      </c>
      <c r="E54" s="137">
        <v>38353</v>
      </c>
      <c r="F54" s="137">
        <v>38717</v>
      </c>
      <c r="G54" s="152">
        <f t="shared" si="3"/>
        <v>12.133333333333333</v>
      </c>
      <c r="H54" s="112" t="s">
        <v>2704</v>
      </c>
      <c r="I54" s="113" t="s">
        <v>887</v>
      </c>
      <c r="J54" s="113" t="s">
        <v>913</v>
      </c>
      <c r="K54" s="111">
        <v>56321090</v>
      </c>
      <c r="L54" s="109" t="s">
        <v>1148</v>
      </c>
      <c r="M54" s="110">
        <v>1</v>
      </c>
      <c r="N54" s="109" t="s">
        <v>27</v>
      </c>
      <c r="O54" s="109" t="s">
        <v>1148</v>
      </c>
      <c r="P54" s="79"/>
    </row>
    <row r="55" spans="1:16" s="7" customFormat="1" ht="24.75" customHeight="1" outlineLevel="1" x14ac:dyDescent="0.25">
      <c r="A55" s="136">
        <v>8</v>
      </c>
      <c r="B55" s="114" t="s">
        <v>2678</v>
      </c>
      <c r="C55" s="116" t="s">
        <v>31</v>
      </c>
      <c r="D55" s="113" t="s">
        <v>2686</v>
      </c>
      <c r="E55" s="137">
        <v>38718</v>
      </c>
      <c r="F55" s="137">
        <v>39082</v>
      </c>
      <c r="G55" s="152">
        <f t="shared" si="3"/>
        <v>12.133333333333333</v>
      </c>
      <c r="H55" s="112" t="s">
        <v>2704</v>
      </c>
      <c r="I55" s="113" t="s">
        <v>887</v>
      </c>
      <c r="J55" s="113" t="s">
        <v>913</v>
      </c>
      <c r="K55" s="111">
        <v>59137145</v>
      </c>
      <c r="L55" s="109" t="s">
        <v>1148</v>
      </c>
      <c r="M55" s="110">
        <v>1</v>
      </c>
      <c r="N55" s="109" t="s">
        <v>27</v>
      </c>
      <c r="O55" s="109" t="s">
        <v>1148</v>
      </c>
      <c r="P55" s="79"/>
    </row>
    <row r="56" spans="1:16" s="7" customFormat="1" ht="24.75" customHeight="1" outlineLevel="1" x14ac:dyDescent="0.25">
      <c r="A56" s="136">
        <v>9</v>
      </c>
      <c r="B56" s="114" t="s">
        <v>2678</v>
      </c>
      <c r="C56" s="116" t="s">
        <v>31</v>
      </c>
      <c r="D56" s="113" t="s">
        <v>2687</v>
      </c>
      <c r="E56" s="137">
        <v>39083</v>
      </c>
      <c r="F56" s="137">
        <v>39447</v>
      </c>
      <c r="G56" s="152">
        <f t="shared" si="3"/>
        <v>12.133333333333333</v>
      </c>
      <c r="H56" s="112" t="s">
        <v>2704</v>
      </c>
      <c r="I56" s="113" t="s">
        <v>887</v>
      </c>
      <c r="J56" s="113" t="s">
        <v>913</v>
      </c>
      <c r="K56" s="111">
        <v>61502630</v>
      </c>
      <c r="L56" s="109" t="s">
        <v>1148</v>
      </c>
      <c r="M56" s="110">
        <v>1</v>
      </c>
      <c r="N56" s="109" t="s">
        <v>27</v>
      </c>
      <c r="O56" s="109" t="s">
        <v>1148</v>
      </c>
      <c r="P56" s="79"/>
    </row>
    <row r="57" spans="1:16" s="7" customFormat="1" ht="24.75" customHeight="1" outlineLevel="1" x14ac:dyDescent="0.25">
      <c r="A57" s="136">
        <v>10</v>
      </c>
      <c r="B57" s="114" t="s">
        <v>2678</v>
      </c>
      <c r="C57" s="116" t="s">
        <v>31</v>
      </c>
      <c r="D57" s="113" t="s">
        <v>2688</v>
      </c>
      <c r="E57" s="137">
        <v>39449</v>
      </c>
      <c r="F57" s="137">
        <v>39813</v>
      </c>
      <c r="G57" s="152">
        <f t="shared" si="3"/>
        <v>12.133333333333333</v>
      </c>
      <c r="H57" s="114" t="s">
        <v>2705</v>
      </c>
      <c r="I57" s="113" t="s">
        <v>887</v>
      </c>
      <c r="J57" s="113" t="s">
        <v>913</v>
      </c>
      <c r="K57" s="115">
        <v>70112998</v>
      </c>
      <c r="L57" s="65" t="s">
        <v>1148</v>
      </c>
      <c r="M57" s="67">
        <v>1</v>
      </c>
      <c r="N57" s="65" t="s">
        <v>27</v>
      </c>
      <c r="O57" s="65" t="s">
        <v>1148</v>
      </c>
      <c r="P57" s="79"/>
    </row>
    <row r="58" spans="1:16" s="7" customFormat="1" ht="24.75" customHeight="1" outlineLevel="1" x14ac:dyDescent="0.25">
      <c r="A58" s="136">
        <v>11</v>
      </c>
      <c r="B58" s="114" t="s">
        <v>2678</v>
      </c>
      <c r="C58" s="116" t="s">
        <v>31</v>
      </c>
      <c r="D58" s="113" t="s">
        <v>2689</v>
      </c>
      <c r="E58" s="137">
        <v>39815</v>
      </c>
      <c r="F58" s="137">
        <v>40178</v>
      </c>
      <c r="G58" s="152">
        <f t="shared" si="3"/>
        <v>12.1</v>
      </c>
      <c r="H58" s="114" t="s">
        <v>2706</v>
      </c>
      <c r="I58" s="113" t="s">
        <v>887</v>
      </c>
      <c r="J58" s="113" t="s">
        <v>913</v>
      </c>
      <c r="K58" s="115">
        <v>73356986</v>
      </c>
      <c r="L58" s="65" t="s">
        <v>1148</v>
      </c>
      <c r="M58" s="67">
        <v>1</v>
      </c>
      <c r="N58" s="65" t="s">
        <v>27</v>
      </c>
      <c r="O58" s="65" t="s">
        <v>1148</v>
      </c>
      <c r="P58" s="79"/>
    </row>
    <row r="59" spans="1:16" s="7" customFormat="1" ht="24.75" customHeight="1" outlineLevel="1" x14ac:dyDescent="0.25">
      <c r="A59" s="136">
        <v>12</v>
      </c>
      <c r="B59" s="114" t="s">
        <v>2678</v>
      </c>
      <c r="C59" s="116" t="s">
        <v>31</v>
      </c>
      <c r="D59" s="113" t="s">
        <v>2690</v>
      </c>
      <c r="E59" s="137">
        <v>40180</v>
      </c>
      <c r="F59" s="137">
        <v>40543</v>
      </c>
      <c r="G59" s="152">
        <f t="shared" si="3"/>
        <v>12.1</v>
      </c>
      <c r="H59" s="114" t="s">
        <v>2707</v>
      </c>
      <c r="I59" s="113" t="s">
        <v>887</v>
      </c>
      <c r="J59" s="113" t="s">
        <v>913</v>
      </c>
      <c r="K59" s="115">
        <v>78834308</v>
      </c>
      <c r="L59" s="65" t="s">
        <v>1148</v>
      </c>
      <c r="M59" s="67">
        <v>1</v>
      </c>
      <c r="N59" s="65" t="s">
        <v>27</v>
      </c>
      <c r="O59" s="65" t="s">
        <v>1148</v>
      </c>
      <c r="P59" s="79"/>
    </row>
    <row r="60" spans="1:16" s="7" customFormat="1" ht="24.75" customHeight="1" outlineLevel="1" x14ac:dyDescent="0.25">
      <c r="A60" s="136">
        <v>13</v>
      </c>
      <c r="B60" s="114" t="s">
        <v>2678</v>
      </c>
      <c r="C60" s="116" t="s">
        <v>31</v>
      </c>
      <c r="D60" s="113" t="s">
        <v>2691</v>
      </c>
      <c r="E60" s="137">
        <v>40546</v>
      </c>
      <c r="F60" s="137">
        <v>40908</v>
      </c>
      <c r="G60" s="152">
        <f t="shared" si="3"/>
        <v>12.066666666666666</v>
      </c>
      <c r="H60" s="114" t="s">
        <v>2708</v>
      </c>
      <c r="I60" s="113" t="s">
        <v>887</v>
      </c>
      <c r="J60" s="113" t="s">
        <v>913</v>
      </c>
      <c r="K60" s="115">
        <v>84519899</v>
      </c>
      <c r="L60" s="65" t="s">
        <v>1148</v>
      </c>
      <c r="M60" s="67">
        <v>1</v>
      </c>
      <c r="N60" s="65" t="s">
        <v>27</v>
      </c>
      <c r="O60" s="65" t="s">
        <v>1148</v>
      </c>
      <c r="P60" s="79"/>
    </row>
    <row r="61" spans="1:16" s="7" customFormat="1" ht="24.75" customHeight="1" outlineLevel="1" x14ac:dyDescent="0.25">
      <c r="A61" s="136">
        <v>14</v>
      </c>
      <c r="B61" s="114" t="s">
        <v>2678</v>
      </c>
      <c r="C61" s="116" t="s">
        <v>31</v>
      </c>
      <c r="D61" s="113" t="s">
        <v>2692</v>
      </c>
      <c r="E61" s="137">
        <v>40920</v>
      </c>
      <c r="F61" s="137">
        <v>41090</v>
      </c>
      <c r="G61" s="152">
        <f t="shared" si="3"/>
        <v>5.666666666666667</v>
      </c>
      <c r="H61" s="114" t="s">
        <v>2708</v>
      </c>
      <c r="I61" s="113" t="s">
        <v>887</v>
      </c>
      <c r="J61" s="113" t="s">
        <v>913</v>
      </c>
      <c r="K61" s="115">
        <v>71041233</v>
      </c>
      <c r="L61" s="65" t="s">
        <v>1148</v>
      </c>
      <c r="M61" s="67">
        <v>1</v>
      </c>
      <c r="N61" s="65" t="s">
        <v>27</v>
      </c>
      <c r="O61" s="65" t="s">
        <v>1148</v>
      </c>
      <c r="P61" s="79"/>
    </row>
    <row r="62" spans="1:16" s="7" customFormat="1" ht="24.75" customHeight="1" outlineLevel="1" x14ac:dyDescent="0.25">
      <c r="A62" s="136">
        <v>15</v>
      </c>
      <c r="B62" s="114" t="s">
        <v>2678</v>
      </c>
      <c r="C62" s="116" t="s">
        <v>31</v>
      </c>
      <c r="D62" s="113" t="s">
        <v>2693</v>
      </c>
      <c r="E62" s="137">
        <v>41093</v>
      </c>
      <c r="F62" s="137">
        <v>41273</v>
      </c>
      <c r="G62" s="152">
        <f t="shared" si="3"/>
        <v>6</v>
      </c>
      <c r="H62" s="114" t="s">
        <v>2708</v>
      </c>
      <c r="I62" s="113" t="s">
        <v>887</v>
      </c>
      <c r="J62" s="113" t="s">
        <v>913</v>
      </c>
      <c r="K62" s="115">
        <v>73172470</v>
      </c>
      <c r="L62" s="65" t="s">
        <v>1148</v>
      </c>
      <c r="M62" s="67">
        <v>1</v>
      </c>
      <c r="N62" s="65" t="s">
        <v>27</v>
      </c>
      <c r="O62" s="65" t="s">
        <v>1148</v>
      </c>
      <c r="P62" s="79"/>
    </row>
    <row r="63" spans="1:16" s="7" customFormat="1" ht="24.75" customHeight="1" outlineLevel="1" x14ac:dyDescent="0.25">
      <c r="A63" s="136">
        <v>16</v>
      </c>
      <c r="B63" s="114" t="s">
        <v>2678</v>
      </c>
      <c r="C63" s="116" t="s">
        <v>31</v>
      </c>
      <c r="D63" s="113" t="s">
        <v>2694</v>
      </c>
      <c r="E63" s="137">
        <v>41250</v>
      </c>
      <c r="F63" s="137">
        <v>42004</v>
      </c>
      <c r="G63" s="152">
        <f t="shared" si="3"/>
        <v>25.133333333333333</v>
      </c>
      <c r="H63" s="114" t="s">
        <v>2709</v>
      </c>
      <c r="I63" s="113" t="s">
        <v>887</v>
      </c>
      <c r="J63" s="113" t="s">
        <v>913</v>
      </c>
      <c r="K63" s="115">
        <v>390993319</v>
      </c>
      <c r="L63" s="65" t="s">
        <v>1148</v>
      </c>
      <c r="M63" s="67">
        <v>1</v>
      </c>
      <c r="N63" s="65" t="s">
        <v>27</v>
      </c>
      <c r="O63" s="65" t="s">
        <v>1148</v>
      </c>
      <c r="P63" s="79"/>
    </row>
    <row r="64" spans="1:16" s="7" customFormat="1" ht="24.75" customHeight="1" outlineLevel="1" x14ac:dyDescent="0.25">
      <c r="A64" s="136">
        <v>17</v>
      </c>
      <c r="B64" s="114" t="s">
        <v>2678</v>
      </c>
      <c r="C64" s="116" t="s">
        <v>31</v>
      </c>
      <c r="D64" s="113" t="s">
        <v>2695</v>
      </c>
      <c r="E64" s="137">
        <v>42037</v>
      </c>
      <c r="F64" s="137">
        <v>42369</v>
      </c>
      <c r="G64" s="152">
        <f t="shared" si="3"/>
        <v>11.066666666666666</v>
      </c>
      <c r="H64" s="114" t="s">
        <v>2709</v>
      </c>
      <c r="I64" s="113" t="s">
        <v>887</v>
      </c>
      <c r="J64" s="113" t="s">
        <v>913</v>
      </c>
      <c r="K64" s="115">
        <v>295300197</v>
      </c>
      <c r="L64" s="65" t="s">
        <v>1148</v>
      </c>
      <c r="M64" s="67">
        <v>1</v>
      </c>
      <c r="N64" s="65" t="s">
        <v>27</v>
      </c>
      <c r="O64" s="65" t="s">
        <v>1148</v>
      </c>
      <c r="P64" s="79"/>
    </row>
    <row r="65" spans="1:16" s="7" customFormat="1" ht="24.75" customHeight="1" outlineLevel="1" x14ac:dyDescent="0.25">
      <c r="A65" s="136">
        <v>18</v>
      </c>
      <c r="B65" s="114" t="s">
        <v>2678</v>
      </c>
      <c r="C65" s="116" t="s">
        <v>31</v>
      </c>
      <c r="D65" s="113" t="s">
        <v>2696</v>
      </c>
      <c r="E65" s="137">
        <v>42399</v>
      </c>
      <c r="F65" s="137">
        <v>42674</v>
      </c>
      <c r="G65" s="152">
        <f t="shared" si="3"/>
        <v>9.1666666666666661</v>
      </c>
      <c r="H65" s="114" t="s">
        <v>2710</v>
      </c>
      <c r="I65" s="113" t="s">
        <v>887</v>
      </c>
      <c r="J65" s="113" t="s">
        <v>913</v>
      </c>
      <c r="K65" s="115">
        <v>258625953</v>
      </c>
      <c r="L65" s="65" t="s">
        <v>1148</v>
      </c>
      <c r="M65" s="67">
        <v>1</v>
      </c>
      <c r="N65" s="65" t="s">
        <v>27</v>
      </c>
      <c r="O65" s="65" t="s">
        <v>1148</v>
      </c>
      <c r="P65" s="79"/>
    </row>
    <row r="66" spans="1:16" s="7" customFormat="1" ht="24.75" customHeight="1" outlineLevel="1" x14ac:dyDescent="0.25">
      <c r="A66" s="136">
        <v>19</v>
      </c>
      <c r="B66" s="114" t="s">
        <v>2678</v>
      </c>
      <c r="C66" s="116" t="s">
        <v>31</v>
      </c>
      <c r="D66" s="113" t="s">
        <v>2697</v>
      </c>
      <c r="E66" s="137">
        <v>42674</v>
      </c>
      <c r="F66" s="137">
        <v>43084</v>
      </c>
      <c r="G66" s="152">
        <f t="shared" si="3"/>
        <v>13.666666666666666</v>
      </c>
      <c r="H66" s="114" t="s">
        <v>2711</v>
      </c>
      <c r="I66" s="113" t="s">
        <v>887</v>
      </c>
      <c r="J66" s="113" t="s">
        <v>913</v>
      </c>
      <c r="K66" s="115">
        <v>353373765</v>
      </c>
      <c r="L66" s="65" t="s">
        <v>1148</v>
      </c>
      <c r="M66" s="67">
        <v>1</v>
      </c>
      <c r="N66" s="65" t="s">
        <v>27</v>
      </c>
      <c r="O66" s="65" t="s">
        <v>1148</v>
      </c>
      <c r="P66" s="79"/>
    </row>
    <row r="67" spans="1:16" s="7" customFormat="1" ht="24.75" customHeight="1" outlineLevel="1" x14ac:dyDescent="0.25">
      <c r="A67" s="136">
        <v>20</v>
      </c>
      <c r="B67" s="114" t="s">
        <v>2678</v>
      </c>
      <c r="C67" s="116" t="s">
        <v>31</v>
      </c>
      <c r="D67" s="113" t="s">
        <v>2698</v>
      </c>
      <c r="E67" s="137">
        <v>43040</v>
      </c>
      <c r="F67" s="137">
        <v>43404</v>
      </c>
      <c r="G67" s="152">
        <f t="shared" si="3"/>
        <v>12.133333333333333</v>
      </c>
      <c r="H67" s="114" t="s">
        <v>2712</v>
      </c>
      <c r="I67" s="113" t="s">
        <v>887</v>
      </c>
      <c r="J67" s="113" t="s">
        <v>913</v>
      </c>
      <c r="K67" s="115">
        <v>447887978</v>
      </c>
      <c r="L67" s="65" t="s">
        <v>1148</v>
      </c>
      <c r="M67" s="67">
        <v>1</v>
      </c>
      <c r="N67" s="65" t="s">
        <v>27</v>
      </c>
      <c r="O67" s="65" t="s">
        <v>1148</v>
      </c>
      <c r="P67" s="79"/>
    </row>
    <row r="68" spans="1:16" s="7" customFormat="1" ht="24.75" customHeight="1" outlineLevel="1" x14ac:dyDescent="0.25">
      <c r="A68" s="136">
        <v>21</v>
      </c>
      <c r="B68" s="114" t="s">
        <v>2678</v>
      </c>
      <c r="C68" s="116" t="s">
        <v>31</v>
      </c>
      <c r="D68" s="113" t="s">
        <v>2699</v>
      </c>
      <c r="E68" s="137">
        <v>43405</v>
      </c>
      <c r="F68" s="137">
        <v>43434</v>
      </c>
      <c r="G68" s="152">
        <f t="shared" si="3"/>
        <v>0.96666666666666667</v>
      </c>
      <c r="H68" s="114" t="s">
        <v>2712</v>
      </c>
      <c r="I68" s="113" t="s">
        <v>887</v>
      </c>
      <c r="J68" s="113" t="s">
        <v>913</v>
      </c>
      <c r="K68" s="115">
        <v>46517493</v>
      </c>
      <c r="L68" s="65" t="s">
        <v>1148</v>
      </c>
      <c r="M68" s="67">
        <v>1</v>
      </c>
      <c r="N68" s="65" t="s">
        <v>27</v>
      </c>
      <c r="O68" s="65" t="s">
        <v>1148</v>
      </c>
      <c r="P68" s="79"/>
    </row>
    <row r="69" spans="1:16" s="7" customFormat="1" ht="24.75" customHeight="1" outlineLevel="1" x14ac:dyDescent="0.25">
      <c r="A69" s="136">
        <v>22</v>
      </c>
      <c r="B69" s="114" t="s">
        <v>2678</v>
      </c>
      <c r="C69" s="116" t="s">
        <v>31</v>
      </c>
      <c r="D69" s="113" t="s">
        <v>2700</v>
      </c>
      <c r="E69" s="137">
        <v>43486</v>
      </c>
      <c r="F69" s="137">
        <v>43819</v>
      </c>
      <c r="G69" s="152">
        <f t="shared" si="3"/>
        <v>11.1</v>
      </c>
      <c r="H69" s="114" t="s">
        <v>2713</v>
      </c>
      <c r="I69" s="113" t="s">
        <v>887</v>
      </c>
      <c r="J69" s="113" t="s">
        <v>913</v>
      </c>
      <c r="K69" s="115">
        <v>427469315</v>
      </c>
      <c r="L69" s="65" t="s">
        <v>1148</v>
      </c>
      <c r="M69" s="67">
        <v>1</v>
      </c>
      <c r="N69" s="65" t="s">
        <v>27</v>
      </c>
      <c r="O69" s="65" t="s">
        <v>1148</v>
      </c>
      <c r="P69" s="79"/>
    </row>
    <row r="70" spans="1:16" s="7" customFormat="1" ht="24.75" customHeight="1" outlineLevel="1" x14ac:dyDescent="0.25">
      <c r="A70" s="136">
        <v>23</v>
      </c>
      <c r="B70" s="64"/>
      <c r="C70" s="65"/>
      <c r="D70" s="63" t="s">
        <v>2715</v>
      </c>
      <c r="E70" s="137">
        <v>43882</v>
      </c>
      <c r="F70" s="137">
        <v>44196</v>
      </c>
      <c r="G70" s="152">
        <f t="shared" si="3"/>
        <v>10.466666666666667</v>
      </c>
      <c r="H70" s="114" t="s">
        <v>2723</v>
      </c>
      <c r="I70" s="113" t="s">
        <v>887</v>
      </c>
      <c r="J70" s="113" t="s">
        <v>913</v>
      </c>
      <c r="K70" s="68">
        <v>960321740.50810122</v>
      </c>
      <c r="L70" s="116" t="s">
        <v>1148</v>
      </c>
      <c r="M70" s="110">
        <v>1</v>
      </c>
      <c r="N70" s="116" t="s">
        <v>1151</v>
      </c>
      <c r="O70" s="65" t="s">
        <v>1148</v>
      </c>
      <c r="P70" s="79"/>
    </row>
    <row r="71" spans="1:16" s="7" customFormat="1" ht="24.75" customHeight="1" outlineLevel="1" x14ac:dyDescent="0.25">
      <c r="A71" s="136">
        <v>24</v>
      </c>
      <c r="B71" s="64"/>
      <c r="C71" s="65"/>
      <c r="D71" s="63"/>
      <c r="E71" s="137"/>
      <c r="F71" s="137"/>
      <c r="G71" s="152" t="str">
        <f t="shared" si="3"/>
        <v/>
      </c>
      <c r="H71" s="64"/>
      <c r="I71" s="63"/>
      <c r="J71" s="63"/>
      <c r="K71" s="66"/>
      <c r="L71" s="65"/>
      <c r="M71" s="67"/>
      <c r="N71" s="65"/>
      <c r="O71" s="65"/>
      <c r="P71" s="79"/>
    </row>
    <row r="72" spans="1:16" s="7" customFormat="1" ht="24.75" customHeight="1" outlineLevel="1" x14ac:dyDescent="0.25">
      <c r="A72" s="136">
        <v>25</v>
      </c>
      <c r="B72" s="64"/>
      <c r="C72" s="65"/>
      <c r="D72" s="63"/>
      <c r="E72" s="137"/>
      <c r="F72" s="137"/>
      <c r="G72" s="152" t="str">
        <f t="shared" si="3"/>
        <v/>
      </c>
      <c r="H72" s="64"/>
      <c r="I72" s="63"/>
      <c r="J72" s="63"/>
      <c r="K72" s="66"/>
      <c r="L72" s="65"/>
      <c r="M72" s="67"/>
      <c r="N72" s="65"/>
      <c r="O72" s="65"/>
      <c r="P72" s="79"/>
    </row>
    <row r="73" spans="1:16" s="7" customFormat="1" ht="24.75" customHeight="1" outlineLevel="1" x14ac:dyDescent="0.25">
      <c r="A73" s="136">
        <v>26</v>
      </c>
      <c r="B73" s="64"/>
      <c r="C73" s="65"/>
      <c r="D73" s="63"/>
      <c r="E73" s="137"/>
      <c r="F73" s="137"/>
      <c r="G73" s="152" t="str">
        <f t="shared" si="3"/>
        <v/>
      </c>
      <c r="H73" s="64"/>
      <c r="I73" s="63"/>
      <c r="J73" s="63"/>
      <c r="K73" s="66"/>
      <c r="L73" s="65"/>
      <c r="M73" s="67"/>
      <c r="N73" s="65"/>
      <c r="O73" s="65"/>
      <c r="P73" s="79"/>
    </row>
    <row r="74" spans="1:16" s="7" customFormat="1" ht="24.75" customHeight="1" outlineLevel="1" x14ac:dyDescent="0.25">
      <c r="A74" s="136">
        <v>27</v>
      </c>
      <c r="B74" s="64"/>
      <c r="C74" s="65"/>
      <c r="D74" s="63"/>
      <c r="E74" s="137"/>
      <c r="F74" s="137"/>
      <c r="G74" s="152" t="str">
        <f t="shared" si="3"/>
        <v/>
      </c>
      <c r="H74" s="64"/>
      <c r="I74" s="63"/>
      <c r="J74" s="63"/>
      <c r="K74" s="66"/>
      <c r="L74" s="65"/>
      <c r="M74" s="67"/>
      <c r="N74" s="65"/>
      <c r="O74" s="65"/>
      <c r="P74" s="79"/>
    </row>
    <row r="75" spans="1:16" s="7" customFormat="1" ht="24.75" customHeight="1" outlineLevel="1" x14ac:dyDescent="0.25">
      <c r="A75" s="136">
        <v>28</v>
      </c>
      <c r="B75" s="64"/>
      <c r="C75" s="65"/>
      <c r="D75" s="63"/>
      <c r="E75" s="137"/>
      <c r="F75" s="137"/>
      <c r="G75" s="152" t="str">
        <f t="shared" si="3"/>
        <v/>
      </c>
      <c r="H75" s="64"/>
      <c r="I75" s="63"/>
      <c r="J75" s="63"/>
      <c r="K75" s="66"/>
      <c r="L75" s="65"/>
      <c r="M75" s="67"/>
      <c r="N75" s="65"/>
      <c r="O75" s="65"/>
      <c r="P75" s="79"/>
    </row>
    <row r="76" spans="1:16" s="7" customFormat="1" ht="24.75" customHeight="1" outlineLevel="1" x14ac:dyDescent="0.25">
      <c r="A76" s="136">
        <v>29</v>
      </c>
      <c r="B76" s="64"/>
      <c r="C76" s="65"/>
      <c r="D76" s="63"/>
      <c r="E76" s="137"/>
      <c r="F76" s="137"/>
      <c r="G76" s="152" t="str">
        <f t="shared" si="3"/>
        <v/>
      </c>
      <c r="H76" s="64"/>
      <c r="I76" s="63"/>
      <c r="J76" s="63"/>
      <c r="K76" s="66"/>
      <c r="L76" s="65"/>
      <c r="M76" s="67"/>
      <c r="N76" s="65"/>
      <c r="O76" s="65"/>
      <c r="P76" s="79"/>
    </row>
    <row r="77" spans="1:16" s="7" customFormat="1" ht="24.75" customHeight="1" outlineLevel="1" x14ac:dyDescent="0.25">
      <c r="A77" s="136">
        <v>30</v>
      </c>
      <c r="B77" s="64"/>
      <c r="C77" s="65"/>
      <c r="D77" s="63"/>
      <c r="E77" s="137"/>
      <c r="F77" s="137"/>
      <c r="G77" s="152" t="str">
        <f t="shared" si="3"/>
        <v/>
      </c>
      <c r="H77" s="64"/>
      <c r="I77" s="63"/>
      <c r="J77" s="63"/>
      <c r="K77" s="66"/>
      <c r="L77" s="65"/>
      <c r="M77" s="67"/>
      <c r="N77" s="65"/>
      <c r="O77" s="65"/>
      <c r="P77" s="79"/>
    </row>
    <row r="78" spans="1:16" s="7" customFormat="1" ht="24.75" customHeight="1" outlineLevel="1" x14ac:dyDescent="0.25">
      <c r="A78" s="136">
        <v>31</v>
      </c>
      <c r="B78" s="64"/>
      <c r="C78" s="65"/>
      <c r="D78" s="63"/>
      <c r="E78" s="137"/>
      <c r="F78" s="137"/>
      <c r="G78" s="152" t="str">
        <f t="shared" si="3"/>
        <v/>
      </c>
      <c r="H78" s="64"/>
      <c r="I78" s="63"/>
      <c r="J78" s="63"/>
      <c r="K78" s="66"/>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0"/>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0"/>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0"/>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0"/>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0"/>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0"/>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0"/>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0"/>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0"/>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0"/>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0"/>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0"/>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0"/>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0"/>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0"/>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5" t="s">
        <v>2633</v>
      </c>
      <c r="B109" s="176"/>
      <c r="C109" s="176"/>
      <c r="D109" s="176"/>
      <c r="E109" s="176"/>
      <c r="F109" s="176"/>
      <c r="G109" s="176"/>
      <c r="H109" s="176"/>
      <c r="I109" s="176"/>
      <c r="J109" s="176"/>
      <c r="K109" s="176"/>
      <c r="L109" s="176"/>
      <c r="M109" s="176"/>
      <c r="N109" s="176"/>
      <c r="O109" s="177"/>
      <c r="P109" s="76"/>
    </row>
    <row r="110" spans="1:16" ht="15" customHeight="1" x14ac:dyDescent="0.25">
      <c r="A110" s="178" t="s">
        <v>2656</v>
      </c>
      <c r="B110" s="179"/>
      <c r="C110" s="179"/>
      <c r="D110" s="179"/>
      <c r="E110" s="179"/>
      <c r="F110" s="179"/>
      <c r="G110" s="179"/>
      <c r="H110" s="179"/>
      <c r="I110" s="179"/>
      <c r="J110" s="179"/>
      <c r="K110" s="179"/>
      <c r="L110" s="179"/>
      <c r="M110" s="179"/>
      <c r="N110" s="179"/>
      <c r="O110" s="180"/>
    </row>
    <row r="111" spans="1:16" ht="15.75" thickBot="1" x14ac:dyDescent="0.3">
      <c r="A111" s="181"/>
      <c r="B111" s="182"/>
      <c r="C111" s="182"/>
      <c r="D111" s="182"/>
      <c r="E111" s="182"/>
      <c r="F111" s="182"/>
      <c r="G111" s="182"/>
      <c r="H111" s="182"/>
      <c r="I111" s="182"/>
      <c r="J111" s="182"/>
      <c r="K111" s="182"/>
      <c r="L111" s="182"/>
      <c r="M111" s="182"/>
      <c r="N111" s="182"/>
      <c r="O111" s="183"/>
    </row>
    <row r="112" spans="1:16" s="1" customFormat="1" ht="26.25" customHeight="1" thickBot="1" x14ac:dyDescent="0.3">
      <c r="I112" s="189" t="s">
        <v>9</v>
      </c>
      <c r="J112" s="190"/>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3" t="s">
        <v>2714</v>
      </c>
      <c r="E114" s="169">
        <v>43882</v>
      </c>
      <c r="F114" s="169">
        <v>44196</v>
      </c>
      <c r="G114" s="152">
        <f>IF(AND(E114&lt;&gt;"",F114&lt;&gt;""),((F114-E114)/30),"")</f>
        <v>10.466666666666667</v>
      </c>
      <c r="H114" s="114" t="s">
        <v>2722</v>
      </c>
      <c r="I114" s="113" t="s">
        <v>887</v>
      </c>
      <c r="J114" s="113" t="s">
        <v>913</v>
      </c>
      <c r="K114" s="68">
        <v>479180667.66000003</v>
      </c>
      <c r="L114" s="100">
        <f>+IF(AND(K114&gt;0,O114="Ejecución"),(K114/877802)*Tabla28[[#This Row],[% participación]],IF(AND(K114&gt;0,O114&lt;&gt;"Ejecución"),"-",""))</f>
        <v>545.88696273191454</v>
      </c>
      <c r="M114" s="116" t="s">
        <v>1148</v>
      </c>
      <c r="N114" s="165">
        <f>+IF(M118="No",1,IF(M118="Si","Ingrese %",""))</f>
        <v>1</v>
      </c>
      <c r="O114" s="154" t="s">
        <v>1150</v>
      </c>
      <c r="P114" s="78"/>
    </row>
    <row r="115" spans="1:16" s="6" customFormat="1" ht="24.75" customHeight="1" x14ac:dyDescent="0.25">
      <c r="A115" s="135">
        <v>2</v>
      </c>
      <c r="B115" s="153" t="s">
        <v>2665</v>
      </c>
      <c r="C115" s="155" t="s">
        <v>31</v>
      </c>
      <c r="D115" s="113" t="s">
        <v>2715</v>
      </c>
      <c r="E115" s="169">
        <v>43882</v>
      </c>
      <c r="F115" s="169">
        <v>44196</v>
      </c>
      <c r="G115" s="152">
        <f t="shared" ref="G115:G116" si="4">IF(AND(E115&lt;&gt;"",F115&lt;&gt;""),((F115-E115)/30),"")</f>
        <v>10.466666666666667</v>
      </c>
      <c r="H115" s="114" t="s">
        <v>2723</v>
      </c>
      <c r="I115" s="113" t="s">
        <v>887</v>
      </c>
      <c r="J115" s="113" t="s">
        <v>913</v>
      </c>
      <c r="K115" s="68">
        <v>960321740.50810122</v>
      </c>
      <c r="L115" s="100">
        <f>+IF(AND(K115&gt;0,O115="Ejecución"),(K115/877802)*Tabla28[[#This Row],[% participación]],IF(AND(K115&gt;0,O115&lt;&gt;"Ejecución"),"-",""))</f>
        <v>1094.0072368348458</v>
      </c>
      <c r="M115" s="65" t="s">
        <v>1148</v>
      </c>
      <c r="N115" s="165">
        <f>+IF(M118="No",1,IF(M118="Si","Ingrese %",""))</f>
        <v>1</v>
      </c>
      <c r="O115" s="154" t="s">
        <v>1150</v>
      </c>
      <c r="P115" s="78"/>
    </row>
    <row r="116" spans="1:16" s="6" customFormat="1" ht="24.75" customHeight="1" x14ac:dyDescent="0.25">
      <c r="A116" s="135">
        <v>3</v>
      </c>
      <c r="B116" s="153" t="s">
        <v>2665</v>
      </c>
      <c r="C116" s="155" t="s">
        <v>31</v>
      </c>
      <c r="D116" s="113" t="s">
        <v>2715</v>
      </c>
      <c r="E116" s="169">
        <v>43882</v>
      </c>
      <c r="F116" s="169">
        <v>44196</v>
      </c>
      <c r="G116" s="152">
        <f t="shared" si="4"/>
        <v>10.466666666666667</v>
      </c>
      <c r="H116" s="114" t="s">
        <v>2723</v>
      </c>
      <c r="I116" s="113" t="s">
        <v>887</v>
      </c>
      <c r="J116" s="113" t="s">
        <v>939</v>
      </c>
      <c r="K116" s="68">
        <v>694808159.39189875</v>
      </c>
      <c r="L116" s="100">
        <f>+IF(AND(K116&gt;0,O116="Ejecución"),(K116/877802)*Tabla28[[#This Row],[% participación]],IF(AND(K116&gt;0,O116&lt;&gt;"Ejecución"),"-",""))</f>
        <v>791.53175703848785</v>
      </c>
      <c r="M116" s="65" t="s">
        <v>1148</v>
      </c>
      <c r="N116" s="165">
        <f>+IF(M118="No",1,IF(M118="Si","Ingrese %",""))</f>
        <v>1</v>
      </c>
      <c r="O116" s="154" t="s">
        <v>1150</v>
      </c>
      <c r="P116" s="78"/>
    </row>
    <row r="117" spans="1:16" s="6" customFormat="1" ht="24.75" customHeight="1" outlineLevel="1" x14ac:dyDescent="0.25">
      <c r="A117" s="135">
        <v>4</v>
      </c>
      <c r="B117" s="153" t="s">
        <v>2665</v>
      </c>
      <c r="C117" s="155" t="s">
        <v>31</v>
      </c>
      <c r="D117" s="113" t="s">
        <v>2715</v>
      </c>
      <c r="E117" s="169">
        <v>43882</v>
      </c>
      <c r="F117" s="169">
        <v>44196</v>
      </c>
      <c r="G117" s="152">
        <f t="shared" ref="G117:G159" si="5">IF(AND(E117&lt;&gt;"",F117&lt;&gt;""),((F117-E117)/30),"")</f>
        <v>10.466666666666667</v>
      </c>
      <c r="H117" s="114" t="s">
        <v>2723</v>
      </c>
      <c r="I117" s="113" t="s">
        <v>887</v>
      </c>
      <c r="J117" s="113" t="s">
        <v>961</v>
      </c>
      <c r="K117" s="68">
        <v>347726771.1564557</v>
      </c>
      <c r="L117" s="100">
        <f>+IF(AND(K117&gt;0,O117="Ejecución"),(K117/877802)*Tabla28[[#This Row],[% participación]],IF(AND(K117&gt;0,O117&lt;&gt;"Ejecución"),"-",""))</f>
        <v>396.13349155784073</v>
      </c>
      <c r="M117" s="65" t="s">
        <v>1148</v>
      </c>
      <c r="N117" s="165">
        <f>+IF(M118="No",1,IF(M118="Si","Ingrese %",""))</f>
        <v>1</v>
      </c>
      <c r="O117" s="154" t="s">
        <v>1150</v>
      </c>
      <c r="P117" s="78"/>
    </row>
    <row r="118" spans="1:16" s="7" customFormat="1" ht="24.75" customHeight="1" outlineLevel="1" x14ac:dyDescent="0.25">
      <c r="A118" s="136">
        <v>5</v>
      </c>
      <c r="B118" s="153" t="s">
        <v>2665</v>
      </c>
      <c r="C118" s="155" t="s">
        <v>31</v>
      </c>
      <c r="D118" s="113" t="s">
        <v>2715</v>
      </c>
      <c r="E118" s="113" t="s">
        <v>2716</v>
      </c>
      <c r="F118" s="113" t="s">
        <v>2717</v>
      </c>
      <c r="G118" s="152">
        <f t="shared" si="5"/>
        <v>10.466666666666667</v>
      </c>
      <c r="H118" s="114" t="s">
        <v>2723</v>
      </c>
      <c r="I118" s="113" t="s">
        <v>887</v>
      </c>
      <c r="J118" s="113" t="s">
        <v>957</v>
      </c>
      <c r="K118" s="68">
        <v>387150481.98354429</v>
      </c>
      <c r="L118" s="100">
        <f>+IF(AND(K118&gt;0,O118="Ejecución"),(K118/877802)*Tabla28[[#This Row],[% participación]],IF(AND(K118&gt;0,O118&lt;&gt;"Ejecución"),"-",""))</f>
        <v>441.04534050223657</v>
      </c>
      <c r="M118" s="65" t="s">
        <v>1148</v>
      </c>
      <c r="N118" s="165">
        <f t="shared" ref="N118:N160" si="6">+IF(M118="No",1,IF(M118="Si","Ingrese %",""))</f>
        <v>1</v>
      </c>
      <c r="O118" s="154" t="s">
        <v>1150</v>
      </c>
      <c r="P118" s="79"/>
    </row>
    <row r="119" spans="1:16" s="7" customFormat="1" ht="24.75" customHeight="1" outlineLevel="1" x14ac:dyDescent="0.25">
      <c r="A119" s="136">
        <v>6</v>
      </c>
      <c r="B119" s="153" t="s">
        <v>2665</v>
      </c>
      <c r="C119" s="155" t="s">
        <v>31</v>
      </c>
      <c r="D119" s="113" t="s">
        <v>2718</v>
      </c>
      <c r="E119" s="113" t="s">
        <v>2719</v>
      </c>
      <c r="F119" s="113" t="s">
        <v>2717</v>
      </c>
      <c r="G119" s="152">
        <f t="shared" si="5"/>
        <v>10.533333333333333</v>
      </c>
      <c r="H119" s="114" t="s">
        <v>2723</v>
      </c>
      <c r="I119" s="113" t="s">
        <v>887</v>
      </c>
      <c r="J119" s="113" t="s">
        <v>926</v>
      </c>
      <c r="K119" s="68">
        <v>1315967957.6506836</v>
      </c>
      <c r="L119" s="100">
        <f>+IF(AND(K119&gt;0,O119="Ejecución"),(K119/877802)*Tabla28[[#This Row],[% participación]],IF(AND(K119&gt;0,O119&lt;&gt;"Ejecución"),"-",""))</f>
        <v>1499.1626330888785</v>
      </c>
      <c r="M119" s="65" t="s">
        <v>1148</v>
      </c>
      <c r="N119" s="165">
        <f t="shared" si="6"/>
        <v>1</v>
      </c>
      <c r="O119" s="154" t="s">
        <v>1150</v>
      </c>
      <c r="P119" s="79"/>
    </row>
    <row r="120" spans="1:16" s="7" customFormat="1" ht="24.75" customHeight="1" outlineLevel="1" x14ac:dyDescent="0.25">
      <c r="A120" s="136">
        <v>7</v>
      </c>
      <c r="B120" s="153" t="s">
        <v>2665</v>
      </c>
      <c r="C120" s="155" t="s">
        <v>31</v>
      </c>
      <c r="D120" s="113" t="s">
        <v>2718</v>
      </c>
      <c r="E120" s="113" t="s">
        <v>2719</v>
      </c>
      <c r="F120" s="113" t="s">
        <v>2717</v>
      </c>
      <c r="G120" s="152">
        <f t="shared" si="5"/>
        <v>10.533333333333333</v>
      </c>
      <c r="H120" s="114" t="s">
        <v>2723</v>
      </c>
      <c r="I120" s="113" t="s">
        <v>887</v>
      </c>
      <c r="J120" s="113" t="s">
        <v>909</v>
      </c>
      <c r="K120" s="68">
        <v>1509964813.0063403</v>
      </c>
      <c r="L120" s="100">
        <f>+IF(AND(K120&gt;0,O120="Ejecución"),(K120/877802)*Tabla28[[#This Row],[% participación]],IF(AND(K120&gt;0,O120&lt;&gt;"Ejecución"),"-",""))</f>
        <v>1720.1656102473453</v>
      </c>
      <c r="M120" s="65" t="s">
        <v>1148</v>
      </c>
      <c r="N120" s="165">
        <f t="shared" si="6"/>
        <v>1</v>
      </c>
      <c r="O120" s="154" t="s">
        <v>1150</v>
      </c>
      <c r="P120" s="79"/>
    </row>
    <row r="121" spans="1:16" s="7" customFormat="1" ht="24.75" customHeight="1" outlineLevel="1" x14ac:dyDescent="0.25">
      <c r="A121" s="136">
        <v>8</v>
      </c>
      <c r="B121" s="153" t="s">
        <v>2665</v>
      </c>
      <c r="C121" s="155" t="s">
        <v>31</v>
      </c>
      <c r="D121" s="113" t="s">
        <v>2718</v>
      </c>
      <c r="E121" s="113" t="s">
        <v>2719</v>
      </c>
      <c r="F121" s="113" t="s">
        <v>2717</v>
      </c>
      <c r="G121" s="152">
        <f t="shared" si="5"/>
        <v>10.533333333333333</v>
      </c>
      <c r="H121" s="114" t="s">
        <v>2723</v>
      </c>
      <c r="I121" s="113" t="s">
        <v>887</v>
      </c>
      <c r="J121" s="113" t="s">
        <v>951</v>
      </c>
      <c r="K121" s="68">
        <v>1957356251.0229764</v>
      </c>
      <c r="L121" s="100">
        <f>+IF(AND(K121&gt;0,O121="Ejecución"),(K121/877802)*Tabla28[[#This Row],[% participación]],IF(AND(K121&gt;0,O121&lt;&gt;"Ejecución"),"-",""))</f>
        <v>2229.8379942435495</v>
      </c>
      <c r="M121" s="65" t="s">
        <v>1148</v>
      </c>
      <c r="N121" s="165">
        <f t="shared" si="6"/>
        <v>1</v>
      </c>
      <c r="O121" s="154" t="s">
        <v>1150</v>
      </c>
      <c r="P121" s="79"/>
    </row>
    <row r="122" spans="1:16" s="7" customFormat="1" ht="24.75" customHeight="1" outlineLevel="1" x14ac:dyDescent="0.25">
      <c r="A122" s="136">
        <v>9</v>
      </c>
      <c r="B122" s="153" t="s">
        <v>2665</v>
      </c>
      <c r="C122" s="155" t="s">
        <v>31</v>
      </c>
      <c r="D122" s="113" t="s">
        <v>2720</v>
      </c>
      <c r="E122" s="113" t="s">
        <v>2721</v>
      </c>
      <c r="F122" s="113" t="s">
        <v>2717</v>
      </c>
      <c r="G122" s="152">
        <f t="shared" si="5"/>
        <v>10.233333333333333</v>
      </c>
      <c r="H122" s="114" t="s">
        <v>2723</v>
      </c>
      <c r="I122" s="113" t="s">
        <v>887</v>
      </c>
      <c r="J122" s="113" t="s">
        <v>889</v>
      </c>
      <c r="K122" s="68">
        <v>4802551809</v>
      </c>
      <c r="L122" s="100">
        <f>+IF(AND(K122&gt;0,O122="Ejecución"),(K122/877802)*Tabla28[[#This Row],[% participación]],IF(AND(K122&gt;0,O122&lt;&gt;"Ejecución"),"-",""))</f>
        <v>5471.1105796067905</v>
      </c>
      <c r="M122" s="65" t="s">
        <v>1148</v>
      </c>
      <c r="N122" s="165">
        <f t="shared" si="6"/>
        <v>1</v>
      </c>
      <c r="O122" s="154" t="s">
        <v>1150</v>
      </c>
      <c r="P122" s="79"/>
    </row>
    <row r="123" spans="1:16" s="7" customFormat="1" ht="24.75" customHeight="1" outlineLevel="1" x14ac:dyDescent="0.25">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97" t="s">
        <v>13</v>
      </c>
      <c r="B162" s="198"/>
      <c r="C162" s="198"/>
      <c r="D162" s="198"/>
      <c r="E162" s="199"/>
      <c r="F162" s="198" t="s">
        <v>15</v>
      </c>
      <c r="G162" s="198"/>
      <c r="H162" s="198"/>
      <c r="I162" s="197" t="s">
        <v>16</v>
      </c>
      <c r="J162" s="198"/>
      <c r="K162" s="198"/>
      <c r="L162" s="198"/>
      <c r="M162" s="198"/>
      <c r="N162" s="198"/>
      <c r="O162" s="199"/>
      <c r="P162" s="76"/>
    </row>
    <row r="163" spans="1:28" ht="51.75" customHeight="1" x14ac:dyDescent="0.25">
      <c r="A163" s="200" t="s">
        <v>2660</v>
      </c>
      <c r="B163" s="201"/>
      <c r="C163" s="201"/>
      <c r="D163" s="201"/>
      <c r="E163" s="202"/>
      <c r="F163" s="203" t="s">
        <v>2661</v>
      </c>
      <c r="G163" s="203"/>
      <c r="H163" s="203"/>
      <c r="I163" s="200" t="s">
        <v>2630</v>
      </c>
      <c r="J163" s="201"/>
      <c r="K163" s="201"/>
      <c r="L163" s="201"/>
      <c r="M163" s="201"/>
      <c r="N163" s="201"/>
      <c r="O163" s="202"/>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4" t="s">
        <v>2614</v>
      </c>
      <c r="C165" s="204"/>
      <c r="D165" s="204"/>
      <c r="E165" s="8"/>
      <c r="F165" s="5"/>
      <c r="G165" s="205" t="s">
        <v>2614</v>
      </c>
      <c r="H165" s="205"/>
      <c r="I165" s="206" t="s">
        <v>1164</v>
      </c>
      <c r="J165" s="207"/>
      <c r="K165" s="207"/>
      <c r="L165" s="207"/>
      <c r="M165" s="207"/>
      <c r="N165" s="106" t="s">
        <v>2724</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6" t="s">
        <v>26</v>
      </c>
      <c r="E167" s="8"/>
      <c r="F167" s="5"/>
      <c r="G167" s="106" t="s">
        <v>26</v>
      </c>
      <c r="I167" s="208" t="s">
        <v>2643</v>
      </c>
      <c r="J167" s="209"/>
      <c r="K167" s="209"/>
      <c r="L167" s="209"/>
      <c r="M167" s="209"/>
      <c r="N167" s="209"/>
      <c r="O167" s="210"/>
      <c r="U167" s="51"/>
    </row>
    <row r="168" spans="1:28" x14ac:dyDescent="0.25">
      <c r="A168" s="9"/>
      <c r="B168" s="227" t="s">
        <v>2658</v>
      </c>
      <c r="C168" s="227"/>
      <c r="D168" s="227"/>
      <c r="E168" s="8"/>
      <c r="F168" s="5"/>
      <c r="H168" s="81" t="s">
        <v>2657</v>
      </c>
      <c r="I168" s="208"/>
      <c r="J168" s="209"/>
      <c r="K168" s="209"/>
      <c r="L168" s="209"/>
      <c r="M168" s="209"/>
      <c r="N168" s="209"/>
      <c r="O168" s="21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2668</v>
      </c>
      <c r="B172" s="198"/>
      <c r="C172" s="198"/>
      <c r="D172" s="198"/>
      <c r="E172" s="198"/>
      <c r="F172" s="198"/>
      <c r="G172" s="198"/>
      <c r="H172" s="198"/>
      <c r="I172" s="198"/>
      <c r="J172" s="198"/>
      <c r="K172" s="198"/>
      <c r="L172" s="198"/>
      <c r="M172" s="198"/>
      <c r="N172" s="198"/>
      <c r="O172" s="199"/>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2669</v>
      </c>
      <c r="C176" s="218"/>
      <c r="D176" s="218"/>
      <c r="E176" s="218"/>
      <c r="F176" s="218"/>
      <c r="G176" s="218"/>
      <c r="H176" s="20"/>
      <c r="I176" s="171" t="s">
        <v>2675</v>
      </c>
      <c r="J176" s="172"/>
      <c r="K176" s="172"/>
      <c r="L176" s="172"/>
      <c r="M176" s="172"/>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171" t="s">
        <v>2615</v>
      </c>
      <c r="F177" s="172"/>
      <c r="G177" s="225"/>
      <c r="H177" s="5"/>
      <c r="I177" s="219" t="s">
        <v>17</v>
      </c>
      <c r="J177" s="220"/>
      <c r="K177" s="220"/>
      <c r="L177" s="221"/>
      <c r="M177" s="173" t="s">
        <v>2672</v>
      </c>
      <c r="O177" s="8"/>
      <c r="Q177" s="19"/>
      <c r="R177" s="19"/>
      <c r="S177" s="19"/>
      <c r="T177" s="19"/>
      <c r="U177" s="19"/>
      <c r="V177" s="19"/>
      <c r="W177" s="19"/>
      <c r="X177" s="19"/>
      <c r="Y177" s="19"/>
      <c r="Z177" s="19"/>
      <c r="AA177" s="19"/>
      <c r="AB177" s="19"/>
    </row>
    <row r="178" spans="1:28" ht="23.25" x14ac:dyDescent="0.25">
      <c r="A178" s="9"/>
      <c r="B178" s="222"/>
      <c r="C178" s="223"/>
      <c r="D178" s="224"/>
      <c r="E178" s="159"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6"/>
      <c r="Z178" s="157" t="str">
        <f>IF(Y178&gt;0,SUM(E180+Y178),"")</f>
        <v/>
      </c>
      <c r="AA178" s="19"/>
      <c r="AB178" s="19"/>
    </row>
    <row r="179" spans="1:28" ht="23.25" x14ac:dyDescent="0.25">
      <c r="A179" s="9"/>
      <c r="B179" s="184" t="s">
        <v>2669</v>
      </c>
      <c r="C179" s="184"/>
      <c r="D179" s="184"/>
      <c r="E179" s="163">
        <v>0.02</v>
      </c>
      <c r="F179" s="162">
        <v>0.02</v>
      </c>
      <c r="G179" s="157">
        <f>IF(F179&gt;0,SUM(E179+F179),"")</f>
        <v>0.04</v>
      </c>
      <c r="H179" s="5"/>
      <c r="I179" s="184" t="s">
        <v>2671</v>
      </c>
      <c r="J179" s="184"/>
      <c r="K179" s="184"/>
      <c r="L179" s="184"/>
      <c r="M179" s="164"/>
      <c r="O179" s="8"/>
      <c r="Q179" s="19"/>
      <c r="R179" s="151" t="str">
        <f>IF(M179&gt;0,SUM(L179+M179),"")</f>
        <v/>
      </c>
      <c r="T179" s="19"/>
      <c r="U179" s="230" t="s">
        <v>1166</v>
      </c>
      <c r="V179" s="230"/>
      <c r="W179" s="230"/>
      <c r="X179" s="24">
        <v>0.02</v>
      </c>
      <c r="Y179" s="156"/>
      <c r="Z179" s="157" t="str">
        <f>IF(Y179&gt;0,SUM(E181+Y179),"")</f>
        <v/>
      </c>
      <c r="AA179" s="19"/>
      <c r="AB179" s="19"/>
    </row>
    <row r="180" spans="1:28" ht="23.25" hidden="1" x14ac:dyDescent="0.25">
      <c r="A180" s="9"/>
      <c r="B180" s="170"/>
      <c r="C180" s="170"/>
      <c r="D180" s="170"/>
      <c r="E180" s="161"/>
      <c r="H180" s="5"/>
      <c r="I180" s="170"/>
      <c r="J180" s="170"/>
      <c r="K180" s="170"/>
      <c r="L180" s="170"/>
      <c r="M180" s="5"/>
      <c r="O180" s="8"/>
      <c r="Q180" s="19"/>
      <c r="R180" s="151" t="str">
        <f>IF(S180&gt;0,SUM(L180+S180),"")</f>
        <v/>
      </c>
      <c r="S180" s="156"/>
      <c r="T180" s="19"/>
      <c r="U180" s="230" t="s">
        <v>1167</v>
      </c>
      <c r="V180" s="230"/>
      <c r="W180" s="230"/>
      <c r="X180" s="24">
        <v>0.03</v>
      </c>
      <c r="Y180" s="156"/>
      <c r="Z180" s="157" t="str">
        <f>IF(Y180&gt;0,SUM(E182+Y180),"")</f>
        <v/>
      </c>
      <c r="AA180" s="19"/>
      <c r="AB180" s="19"/>
    </row>
    <row r="181" spans="1:28" ht="23.25" hidden="1" x14ac:dyDescent="0.25">
      <c r="A181" s="9"/>
      <c r="B181" s="170"/>
      <c r="C181" s="170"/>
      <c r="D181" s="170"/>
      <c r="E181" s="161"/>
      <c r="H181" s="5"/>
      <c r="I181" s="170"/>
      <c r="J181" s="170"/>
      <c r="K181" s="170"/>
      <c r="L181" s="170"/>
      <c r="M181" s="5"/>
      <c r="O181" s="8"/>
      <c r="Q181" s="19"/>
      <c r="R181" s="151" t="str">
        <f>IF(S181&gt;0,SUM(L181+S181),"")</f>
        <v/>
      </c>
      <c r="S181" s="156"/>
      <c r="T181" s="19"/>
      <c r="U181" s="19"/>
      <c r="V181" s="19"/>
      <c r="W181" s="19"/>
      <c r="X181" s="19"/>
      <c r="Y181" s="19"/>
      <c r="Z181" s="19"/>
      <c r="AA181" s="19"/>
      <c r="AB181" s="19"/>
    </row>
    <row r="182" spans="1:28" ht="23.25" hidden="1" x14ac:dyDescent="0.25">
      <c r="A182" s="9"/>
      <c r="B182" s="170"/>
      <c r="C182" s="170"/>
      <c r="D182" s="170"/>
      <c r="E182" s="161"/>
      <c r="H182" s="5"/>
      <c r="I182" s="170"/>
      <c r="J182" s="170"/>
      <c r="K182" s="170"/>
      <c r="L182" s="170"/>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70"/>
      <c r="J183" s="170"/>
      <c r="K183" s="170"/>
      <c r="L183" s="170"/>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0.04</v>
      </c>
      <c r="D185" s="91" t="s">
        <v>2628</v>
      </c>
      <c r="E185" s="94">
        <f>+(C185*SUM(K20:K35))</f>
        <v>27150972</v>
      </c>
      <c r="F185" s="92"/>
      <c r="G185" s="93"/>
      <c r="H185" s="88"/>
      <c r="I185" s="90" t="s">
        <v>2627</v>
      </c>
      <c r="J185" s="158">
        <f>+SUM(M179:M183)</f>
        <v>0</v>
      </c>
      <c r="K185" s="229" t="s">
        <v>2628</v>
      </c>
      <c r="L185" s="229"/>
      <c r="M185" s="94">
        <f>+J185*(SUM(K20:K35))</f>
        <v>0</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199"/>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8" t="s">
        <v>2636</v>
      </c>
      <c r="C192" s="188"/>
      <c r="E192" s="5" t="s">
        <v>20</v>
      </c>
      <c r="H192" s="26" t="s">
        <v>24</v>
      </c>
      <c r="J192" s="5" t="s">
        <v>2637</v>
      </c>
      <c r="K192" s="5"/>
      <c r="M192" s="5"/>
      <c r="N192" s="5"/>
      <c r="O192" s="8"/>
      <c r="Q192" s="146"/>
      <c r="R192" s="147"/>
      <c r="S192" s="147"/>
      <c r="T192" s="146"/>
    </row>
    <row r="193" spans="1:18" x14ac:dyDescent="0.25">
      <c r="A193" s="9"/>
      <c r="C193" s="117">
        <v>35268</v>
      </c>
      <c r="D193" s="5"/>
      <c r="E193" s="118">
        <v>3435</v>
      </c>
      <c r="F193" s="5"/>
      <c r="G193" s="5"/>
      <c r="H193" s="139" t="s">
        <v>2725</v>
      </c>
      <c r="J193" s="5"/>
      <c r="K193" s="119">
        <v>35432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199"/>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8" t="s">
        <v>2659</v>
      </c>
      <c r="C199" s="228"/>
      <c r="D199" s="228"/>
      <c r="E199" s="228"/>
      <c r="F199" s="228"/>
      <c r="G199" s="228"/>
      <c r="H199" s="228"/>
      <c r="I199" s="228"/>
      <c r="J199" s="228"/>
      <c r="K199" s="228"/>
      <c r="L199" s="228"/>
      <c r="M199" s="228"/>
      <c r="N199" s="228"/>
      <c r="O199" s="8"/>
    </row>
    <row r="200" spans="1:18" x14ac:dyDescent="0.25">
      <c r="A200" s="9"/>
      <c r="B200" s="185"/>
      <c r="C200" s="185"/>
      <c r="D200" s="185"/>
      <c r="E200" s="185"/>
      <c r="F200" s="185"/>
      <c r="G200" s="185"/>
      <c r="H200" s="185"/>
      <c r="I200" s="185"/>
      <c r="J200" s="185"/>
      <c r="K200" s="185"/>
      <c r="L200" s="185"/>
      <c r="M200" s="185"/>
      <c r="N200" s="185"/>
      <c r="O200" s="8"/>
    </row>
    <row r="201" spans="1:18" x14ac:dyDescent="0.25">
      <c r="A201" s="9"/>
      <c r="B201" s="186" t="s">
        <v>2648</v>
      </c>
      <c r="C201" s="187"/>
      <c r="D201" s="187"/>
      <c r="E201" s="187"/>
      <c r="F201" s="187"/>
      <c r="G201" s="187"/>
      <c r="H201" s="187"/>
      <c r="I201" s="187"/>
      <c r="J201" s="187"/>
      <c r="K201" s="187"/>
      <c r="L201" s="187"/>
      <c r="M201" s="187"/>
      <c r="N201" s="18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2727</v>
      </c>
      <c r="J211" s="27" t="s">
        <v>2622</v>
      </c>
      <c r="K211" s="140" t="s">
        <v>2729</v>
      </c>
      <c r="L211" s="21"/>
      <c r="M211" s="21"/>
      <c r="N211" s="21"/>
      <c r="O211" s="8"/>
    </row>
    <row r="212" spans="1:15" x14ac:dyDescent="0.25">
      <c r="A212" s="9"/>
      <c r="B212" s="27" t="s">
        <v>2619</v>
      </c>
      <c r="C212" s="139" t="s">
        <v>2726</v>
      </c>
      <c r="D212" s="21"/>
      <c r="G212" s="27" t="s">
        <v>2621</v>
      </c>
      <c r="H212" s="140" t="s">
        <v>2728</v>
      </c>
      <c r="J212" s="27" t="s">
        <v>2623</v>
      </c>
      <c r="K212" s="139" t="s">
        <v>2730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L83:L90 G48:G90 B83:B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elements/1.1/"/>
    <ds:schemaRef ds:uri="http://www.w3.org/XML/1998/namespace"/>
    <ds:schemaRef ds:uri="http://purl.org/dc/terms/"/>
    <ds:schemaRef ds:uri="a65d333d-5b59-4810-bc94-b80d9325abbc"/>
    <ds:schemaRef ds:uri="http://schemas.microsoft.com/office/infopath/2007/PartnerControls"/>
    <ds:schemaRef ds:uri="http://schemas.microsoft.com/office/2006/documentManagement/types"/>
    <ds:schemaRef ds:uri="http://schemas.openxmlformats.org/package/2006/metadata/core-properties"/>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2020-12-29T10:37:10Z</cp:lastPrinted>
  <dcterms:created xsi:type="dcterms:W3CDTF">2020-10-14T21:57:42Z</dcterms:created>
  <dcterms:modified xsi:type="dcterms:W3CDTF">2020-12-29T17:24:39Z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