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BOLIVAR - UT EDUCANDO BOLIVAR 2021\2021-13-10000323\"/>
    </mc:Choice>
  </mc:AlternateContent>
  <xr:revisionPtr revIDLastSave="0" documentId="13_ncr:1_{4553D9C0-0327-43B5-B26D-6F634EBBD000}"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<sst xmlns="http://schemas.openxmlformats.org/spreadsheetml/2006/main" count="4814" uniqueCount="2735">
  <si>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</si>
  <si>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</si>
  <si>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</si>
  <si>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</si>
  <si>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</si>
  <si>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</si>
  <si>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</si>
  <si>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</si>
  <si>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</si>
  <si>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</si>
  <si>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</si>
  <si>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</si>
  <si>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</si>
  <si>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</si>
  <si>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</si>
  <si>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</si>
  <si>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</si>
  <si>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</si>
  <si>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</si>
  <si>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</si>
  <si>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</si>
  <si>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</si>
  <si>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</si>
  <si>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</si>
  <si>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</si>
  <si>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</si>
  <si>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</si>
  <si>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</si>
  <si>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</si>
  <si>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</si>
  <si>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</si>
  <si>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</si>
  <si>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</si>
  <si>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</si>
  <si>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</si>
  <si>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</si>
  <si>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</si>
  <si>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</si>
  <si>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</si>
  <si>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</si>
  <si>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</si>
  <si>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</si>
  <si>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</si>
  <si>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</si>
  <si>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</si>
  <si>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</si>
  <si>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</si>
  <si>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</si>
  <si>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</si>
  <si>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</si>
  <si>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</si>
  <si>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</si>
  <si>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</si>
  <si>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</si>
  <si>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</si>
  <si>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</si>
  <si>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</si>
  <si>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</si>
  <si>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</si>
  <si>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</si>
  <si>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</si>
  <si>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</si>
  <si>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</si>
  <si>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</si>
  <si>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</si>
  <si>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</si>
  <si>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</si>
  <si>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</si>
  <si>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</si>
  <si>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</si>
  <si>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</si>
  <si>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</si>
  <si>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</si>
  <si>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</si>
  <si>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</si>
  <si>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</si>
  <si>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</si>
  <si>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</si>
  <si>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</si>
  <si>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</si>
  <si>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</si>
  <si>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</si>
  <si>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</si>
  <si>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</si>
  <si>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</si>
  <si>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</si>
  <si>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</si>
  <si>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</si>
  <si>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</si>
  <si>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</si>
  <si>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</si>
  <si>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</si>
  <si>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</si>
  <si>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</si>
  <si>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</si>
  <si>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</si>
  <si>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</si>
  <si>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</si>
  <si>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</si>
  <si>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</si>
  <si>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</si>
  <si>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</si>
  <si>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</si>
  <si>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</si>
  <si>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</si>
  <si>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</si>
  <si>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</si>
  <si>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</si>
  <si>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</si>
  <si>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</si>
  <si>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</si>
  <si>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</si>
  <si>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</si>
  <si>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</si>
  <si>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</si>
  <si>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</si>
  <si>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</si>
  <si>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</si>
  <si>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</si>
  <si>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</si>
  <si>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</si>
  <si>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</si>
  <si>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</si>
  <si>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</si>
  <si>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</si>
  <si>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</si>
  <si>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</si>
  <si>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</si>
  <si>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</si>
  <si>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</si>
  <si>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</si>
  <si>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</si>
  <si>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</si>
  <si>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</si>
  <si>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</si>
  <si>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</si>
  <si>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</si>
  <si>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</si>
  <si>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</si>
  <si>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</si>
  <si>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</si>
  <si>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</si>
  <si>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</si>
  <si>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</si>
  <si>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</si>
  <si>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</si>
  <si>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</si>
  <si>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</si>
  <si>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</si>
  <si>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</si>
  <si>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</si>
  <si>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</si>
  <si>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</si>
  <si>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</si>
  <si>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</si>
  <si>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</si>
  <si>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</si>
  <si>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</si>
  <si>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</si>
  <si>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</si>
  <si>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</si>
  <si>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</si>
  <si>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</si>
  <si>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</si>
  <si>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</si>
  <si>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</si>
  <si>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</si>
  <si>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</si>
  <si>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</si>
  <si>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</si>
  <si>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</si>
  <si>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</si>
  <si>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</si>
  <si>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</si>
  <si>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</si>
  <si>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</si>
  <si>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</si>
  <si>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</si>
  <si>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</si>
  <si>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</si>
  <si>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</si>
  <si>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</si>
  <si>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</si>
  <si>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</si>
  <si>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</si>
  <si>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</si>
  <si>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</si>
  <si>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</si>
  <si>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</si>
  <si>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</si>
  <si>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</si>
  <si>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</si>
  <si>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</si>
  <si>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</si>
  <si>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</si>
  <si>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</si>
  <si>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</si>
  <si>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</si>
  <si>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</si>
  <si>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</si>
  <si>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</si>
  <si>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</si>
  <si>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</si>
  <si>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</si>
  <si>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</si>
  <si>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</si>
  <si>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</si>
  <si>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</si>
  <si>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</si>
  <si>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</si>
  <si>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</si>
  <si>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</si>
  <si>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</si>
  <si>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</si>
  <si>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</si>
  <si>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</si>
  <si>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</si>
  <si>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</si>
  <si>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</si>
  <si>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</si>
  <si>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</si>
  <si>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</si>
  <si>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</si>
  <si>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</si>
  <si>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</si>
  <si>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</si>
  <si>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</si>
  <si>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</si>
  <si>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</si>
  <si>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</si>
  <si>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</si>
  <si>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</si>
  <si>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</si>
  <si>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</si>
  <si>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</si>
  <si>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</si>
  <si>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</si>
  <si>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</si>
  <si>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</si>
  <si>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</si>
  <si>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</si>
  <si>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</si>
  <si>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</si>
  <si>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</si>
  <si>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</si>
  <si>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</si>
  <si>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</si>
  <si>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</si>
  <si>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</si>
  <si>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</si>
  <si>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</si>
  <si>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</si>
  <si>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</si>
  <si>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</si>
  <si>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</si>
  <si>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</si>
  <si>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</si>
  <si>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</si>
  <si>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</si>
  <si>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</si>
  <si>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</si>
  <si>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</si>
  <si>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</si>
  <si>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</si>
  <si>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</si>
  <si>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</si>
  <si>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</si>
  <si>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</si>
  <si>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</si>
  <si>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</si>
  <si>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</si>
  <si>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</si>
  <si>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</si>
  <si>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</si>
  <si>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</si>
  <si>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</si>
  <si>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</si>
  <si>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</si>
  <si>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</si>
  <si>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</si>
  <si>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</si>
  <si>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</si>
  <si>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</si>
  <si>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</si>
  <si>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</si>
  <si>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</si>
  <si>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</si>
  <si>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</si>
  <si>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</si>
  <si>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</si>
  <si>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</si>
  <si>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</si>
  <si>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</si>
  <si>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</si>
  <si>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</si>
  <si>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</si>
  <si>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</si>
  <si>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</si>
  <si>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</si>
  <si>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</si>
  <si>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</si>
  <si>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</si>
  <si>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</si>
  <si>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</si>
  <si>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</si>
  <si>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</si>
  <si>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</si>
  <si>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</si>
  <si>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</si>
  <si>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</si>
  <si>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</si>
  <si>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</si>
  <si>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</si>
  <si>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</si>
  <si>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</si>
  <si>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</si>
  <si>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</si>
  <si>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</si>
  <si>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</si>
  <si>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</si>
  <si>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</si>
  <si>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</si>
  <si>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</si>
  <si>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</si>
  <si>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</si>
  <si>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</si>
  <si>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</si>
  <si>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</si>
  <si>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</si>
  <si>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</si>
  <si>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</si>
  <si>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</si>
  <si>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</si>
  <si>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</si>
  <si>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</si>
  <si>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</si>
  <si>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</si>
  <si>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</si>
  <si>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</si>
  <si>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</si>
  <si>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</si>
  <si>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</si>
  <si>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</si>
  <si>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</si>
  <si>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</si>
  <si>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</si>
  <si>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</si>
  <si>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</si>
  <si>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</si>
  <si>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</si>
  <si>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</si>
  <si>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</si>
  <si>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</si>
  <si>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</si>
  <si>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</si>
  <si>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</si>
  <si>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</si>
  <si>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</si>
  <si>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</si>
  <si>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</si>
  <si>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</si>
  <si>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</si>
  <si>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</si>
  <si>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</si>
  <si>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</si>
  <si>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</si>
  <si>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</si>
  <si>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</si>
  <si>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</si>
  <si>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</si>
  <si>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</si>
  <si>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</si>
  <si>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</si>
  <si>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</si>
  <si>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</si>
  <si>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</si>
  <si>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</si>
  <si>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</si>
  <si>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</si>
  <si>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</si>
  <si>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</si>
  <si>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</si>
  <si>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</si>
  <si>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</si>
  <si>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</si>
  <si>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</si>
  <si>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</si>
  <si>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</si>
  <si>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</si>
  <si>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</si>
  <si>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</si>
  <si>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</si>
  <si>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</si>
  <si>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</si>
  <si>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</si>
  <si>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</si>
  <si>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</si>
  <si>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</si>
  <si>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</si>
  <si>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</si>
  <si>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</si>
  <si>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</si>
  <si>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</si>
  <si>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</si>
  <si>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</si>
  <si>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</si>
  <si>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</si>
  <si>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</si>
  <si>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</si>
  <si>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</si>
  <si>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</si>
  <si>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</si>
  <si>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</si>
  <si>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</si>
  <si>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</si>
  <si>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</si>
  <si>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</si>
  <si>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</si>
  <si>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</si>
  <si>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</si>
  <si>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</si>
  <si>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</si>
  <si>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</si>
  <si>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</si>
  <si>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</si>
  <si>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</si>
  <si>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</si>
  <si>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</si>
  <si>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</si>
  <si>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</si>
  <si>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</si>
  <si>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</si>
  <si>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</si>
  <si>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</si>
  <si>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</si>
  <si>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</si>
  <si>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</si>
  <si>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</si>
  <si>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</si>
  <si>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</si>
  <si>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</si>
  <si>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</si>
  <si>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</si>
  <si>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</si>
  <si>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</si>
  <si>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</si>
  <si>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</si>
  <si>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</si>
  <si>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</si>
  <si>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</si>
  <si>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</si>
  <si>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</si>
  <si>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</si>
  <si>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</si>
  <si>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</si>
  <si>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</si>
  <si>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</si>
  <si>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</si>
  <si>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</si>
  <si>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</si>
  <si>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</si>
  <si>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</si>
  <si>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</si>
  <si>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</si>
  <si>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</si>
  <si>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</si>
  <si>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</si>
  <si>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</si>
  <si>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</si>
  <si>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</si>
  <si>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</si>
  <si>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</si>
  <si>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</si>
  <si>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</si>
  <si>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</si>
  <si>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</si>
  <si>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</si>
  <si>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</si>
  <si>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</si>
  <si>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</si>
  <si>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</si>
  <si>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</si>
  <si>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</si>
  <si>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</si>
  <si>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</si>
  <si>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</si>
  <si>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</si>
  <si>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</si>
  <si>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</si>
  <si>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</si>
  <si>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</si>
  <si>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</si>
  <si>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</si>
  <si>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</si>
  <si>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</si>
  <si>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</si>
  <si>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</si>
  <si>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</si>
  <si>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</si>
  <si>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</si>
  <si>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</si>
  <si>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</si>
  <si>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</si>
  <si>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</si>
  <si>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</si>
  <si>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</si>
  <si>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</si>
  <si>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</si>
  <si>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</si>
  <si>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</si>
  <si>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</si>
  <si>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</si>
  <si>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</si>
  <si>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</si>
  <si>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</si>
  <si>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</si>
  <si>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</si>
  <si>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</si>
  <si>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</si>
  <si>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</si>
  <si>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</si>
  <si>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</si>
  <si>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</si>
  <si>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</si>
  <si>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</si>
  <si>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</si>
  <si>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</si>
  <si>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</si>
  <si>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</si>
  <si>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</si>
  <si>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</si>
  <si>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</si>
  <si>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</si>
  <si>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</si>
  <si>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</si>
  <si>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</si>
  <si>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</si>
  <si>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</si>
  <si>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</si>
  <si>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</si>
  <si>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</si>
  <si>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</si>
  <si>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</si>
  <si>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</si>
  <si>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</si>
  <si>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</si>
  <si>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</si>
  <si>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</si>
  <si>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</si>
  <si>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</si>
  <si>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</si>
  <si>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</si>
  <si>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</si>
  <si>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</si>
  <si>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</si>
  <si>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</si>
  <si>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</si>
  <si>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</si>
  <si>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</si>
  <si>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</si>
  <si>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</si>
  <si>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</si>
  <si>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</si>
  <si>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</si>
  <si>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</si>
  <si>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</si>
  <si>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</si>
  <si>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</si>
  <si>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</si>
  <si>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</si>
  <si>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</si>
  <si>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</si>
  <si>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</si>
  <si>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</si>
  <si>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</si>
  <si>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</si>
  <si>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</si>
  <si>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</si>
  <si>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</si>
  <si>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</si>
  <si>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</si>
  <si>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</si>
  <si>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</si>
  <si>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</si>
  <si>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</si>
  <si>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</si>
  <si>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</si>
  <si>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</si>
  <si>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</si>
  <si>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</si>
  <si>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</si>
  <si>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</si>
  <si>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</si>
  <si>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</si>
  <si>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</si>
  <si>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</si>
  <si>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</si>
  <si>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</si>
  <si>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</si>
  <si>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</si>
  <si>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</si>
  <si>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</si>
  <si>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</si>
  <si>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</si>
  <si>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</si>
  <si>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</si>
  <si>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</si>
  <si>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</si>
  <si>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</si>
  <si>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</si>
  <si>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</si>
  <si>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</si>
  <si>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</si>
  <si>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</si>
  <si>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</si>
  <si>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</si>
  <si>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</si>
  <si>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</si>
  <si>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</si>
  <si>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</si>
  <si>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</si>
  <si>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</si>
  <si>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</si>
  <si>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</si>
  <si>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</si>
  <si>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</si>
  <si>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</si>
  <si>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</si>
  <si>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</si>
  <si>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</si>
  <si>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</si>
  <si>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</si>
  <si>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</si>
  <si>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</si>
  <si>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</si>
  <si>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</si>
  <si>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</si>
  <si>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</si>
  <si>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</si>
  <si>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</si>
  <si>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</si>
  <si>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</si>
  <si>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</si>
  <si>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</si>
  <si>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</si>
  <si>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</si>
  <si>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</si>
  <si>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</si>
  <si>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</si>
  <si>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</si>
  <si>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</si>
  <si>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</si>
  <si>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</si>
  <si>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</si>
  <si>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</si>
  <si>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</si>
  <si>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</si>
  <si>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</si>
  <si>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</si>
  <si>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</si>
  <si>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</si>
  <si>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</si>
  <si>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</si>
  <si>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</si>
  <si>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</si>
  <si>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</si>
  <si>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</si>
  <si>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</si>
  <si>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</si>
  <si>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</si>
  <si>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</si>
  <si>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</si>
  <si>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</si>
  <si>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</si>
  <si>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</si>
  <si>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</si>
  <si>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</si>
  <si>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</si>
  <si>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</si>
  <si>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</si>
  <si>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</si>
  <si>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</si>
  <si>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</si>
  <si>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</si>
  <si>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</si>
  <si>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</si>
  <si>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</si>
  <si>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</si>
  <si>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</si>
  <si>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</si>
  <si>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</si>
  <si>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</si>
  <si>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</si>
  <si>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</si>
  <si>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</si>
  <si>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</si>
  <si>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</si>
  <si>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</si>
  <si>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</si>
  <si>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</si>
  <si>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</si>
  <si>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</si>
  <si>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</si>
  <si>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</si>
  <si>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</si>
  <si>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</si>
  <si>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</si>
  <si>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</si>
  <si>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</si>
  <si>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</si>
  <si>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</si>
  <si>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</si>
  <si>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</si>
  <si>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</si>
  <si>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</si>
  <si>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</si>
  <si>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</si>
  <si>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</si>
  <si>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</si>
  <si>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</si>
  <si>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</si>
  <si>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</si>
  <si>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</si>
  <si>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</si>
  <si>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</si>
  <si>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</si>
  <si>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</si>
  <si>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</si>
  <si>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</si>
  <si>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</si>
  <si>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</si>
  <si>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</si>
  <si>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</si>
  <si>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</si>
  <si>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</si>
  <si>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</si>
  <si>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</si>
  <si>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</si>
  <si>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</si>
  <si>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</si>
  <si>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</si>
  <si>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</si>
  <si>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</si>
  <si>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</si>
  <si>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</si>
  <si>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</si>
  <si>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</si>
  <si>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</si>
  <si>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</si>
  <si>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</si>
  <si>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</si>
  <si>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</si>
  <si>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</si>
  <si>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</si>
  <si>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</si>
  <si>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</si>
  <si>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</si>
  <si>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</si>
  <si>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</si>
  <si>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</si>
  <si>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</si>
  <si>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</si>
  <si>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</si>
  <si>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</si>
  <si>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</si>
  <si>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</si>
  <si>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</si>
  <si>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</si>
  <si>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</si>
  <si>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</si>
  <si>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</si>
  <si>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</si>
  <si>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</si>
  <si>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</si>
  <si>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</si>
  <si>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</si>
  <si>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</si>
  <si>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</si>
  <si>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</si>
  <si>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</si>
  <si>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</si>
  <si>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</si>
  <si>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</si>
  <si>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</si>
  <si>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</si>
  <si>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</si>
  <si>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</si>
  <si>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</si>
  <si>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</si>
  <si>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</si>
  <si>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</si>
  <si>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</si>
  <si>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</si>
  <si>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</si>
  <si>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</si>
  <si>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</si>
  <si>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</si>
  <si>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</si>
  <si>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</si>
  <si>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</si>
  <si>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</si>
  <si>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</si>
  <si>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</si>
  <si>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</si>
  <si>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</si>
  <si>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</si>
  <si>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</si>
  <si>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</si>
  <si>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</si>
  <si>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</si>
  <si>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</si>
  <si>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</si>
  <si>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</si>
  <si>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</si>
  <si>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</si>
  <si>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</si>
  <si>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</si>
  <si>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</si>
  <si>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</si>
  <si>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</si>
  <si>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</si>
  <si>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</si>
  <si>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</si>
  <si>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</si>
  <si>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</si>
  <si>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</si>
  <si>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</si>
  <si>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</si>
  <si>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</si>
  <si>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</si>
  <si>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</si>
  <si>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</si>
  <si>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</si>
  <si>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</si>
  <si>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</si>
  <si>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</si>
  <si>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</si>
  <si>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</si>
  <si>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</si>
  <si>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</si>
  <si>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</si>
  <si>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</si>
  <si>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</si>
  <si>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</si>
  <si>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</si>
  <si>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</si>
  <si>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</si>
  <si>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</si>
  <si>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</si>
  <si>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</si>
  <si>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</si>
  <si>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</si>
  <si>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</si>
  <si>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</si>
  <si>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</si>
  <si>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</si>
  <si>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</si>
  <si>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</si>
  <si>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</si>
  <si>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</si>
  <si>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</si>
  <si>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</si>
  <si>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</si>
  <si>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</si>
  <si>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</si>
  <si>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</si>
  <si>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</si>
  <si>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</si>
  <si>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</si>
  <si>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</si>
  <si>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</si>
  <si>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</si>
  <si>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</si>
  <si>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</si>
  <si>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</si>
  <si>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</si>
  <si>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</si>
  <si>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</si>
  <si>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</si>
  <si>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</si>
  <si>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</si>
  <si>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</si>
  <si>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</si>
  <si>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</si>
  <si>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</si>
  <si>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</si>
  <si>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</si>
  <si>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</si>
  <si>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</si>
  <si>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</si>
  <si>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</si>
  <si>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</si>
  <si>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</si>
  <si>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</si>
  <si>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</si>
  <si>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</si>
  <si>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</si>
  <si>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</si>
  <si>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</si>
  <si>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</si>
  <si>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</si>
  <si>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</si>
  <si>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</si>
  <si>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</si>
  <si>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</si>
  <si>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</si>
  <si>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</si>
  <si>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</si>
  <si>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</si>
  <si>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</si>
  <si>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</si>
  <si>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</si>
  <si>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</si>
  <si>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</si>
  <si>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</si>
  <si>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</si>
  <si>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</si>
  <si>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</si>
  <si>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</si>
  <si>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</si>
  <si>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</si>
  <si>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</si>
  <si>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</si>
  <si>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</si>
  <si>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</si>
  <si>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</si>
  <si>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</si>
  <si>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</si>
  <si>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</si>
  <si>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</si>
  <si>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</si>
  <si>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</si>
  <si>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</si>
  <si>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</si>
  <si>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</si>
  <si>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</si>
  <si>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</si>
  <si>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</si>
  <si>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</si>
  <si>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</si>
  <si>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</si>
  <si>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</si>
  <si>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</si>
  <si>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</si>
  <si>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</si>
  <si>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</si>
  <si>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</si>
  <si>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</si>
  <si>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</si>
  <si>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</si>
  <si>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</si>
  <si>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</si>
  <si>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</si>
  <si>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</si>
  <si>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</si>
  <si>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</si>
  <si>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</si>
  <si>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</si>
  <si>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</si>
  <si>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</si>
  <si>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</si>
  <si>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</si>
  <si>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</si>
  <si>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</si>
  <si>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</si>
  <si>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</si>
  <si>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</si>
  <si>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</si>
  <si>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</si>
  <si>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</si>
  <si>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</si>
  <si>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</si>
  <si>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</si>
  <si>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</si>
  <si>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</si>
  <si>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</si>
  <si>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</si>
  <si>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</si>
  <si>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</si>
  <si>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</si>
  <si>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</si>
  <si>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</si>
  <si>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</si>
  <si>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</si>
  <si>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</si>
  <si>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</si>
  <si>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</si>
  <si>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</si>
  <si>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</si>
  <si>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</si>
  <si>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</si>
  <si>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</si>
  <si>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</si>
  <si>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</si>
  <si>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</si>
  <si>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</si>
  <si>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</si>
  <si>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</si>
  <si>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</si>
  <si>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</si>
  <si>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</si>
  <si>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</si>
  <si>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</si>
  <si>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</si>
  <si>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</si>
  <si>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</si>
  <si>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</si>
  <si>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</si>
  <si>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</si>
  <si>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</si>
  <si>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</si>
  <si>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</si>
  <si>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</si>
  <si>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</si>
  <si>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</si>
  <si>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</si>
  <si>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</si>
  <si>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</si>
  <si>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</si>
  <si>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</si>
  <si>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</si>
  <si>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</si>
  <si>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</si>
  <si>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</si>
  <si>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</si>
  <si>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</si>
  <si>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</si>
  <si>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</si>
  <si>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</si>
  <si>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</si>
  <si>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</si>
  <si>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</si>
  <si>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</si>
  <si>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</si>
  <si>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</si>
  <si>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</si>
  <si>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</si>
  <si>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</si>
  <si>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</si>
  <si>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</si>
  <si>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</si>
  <si>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</si>
  <si>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</si>
  <si>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</si>
  <si>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</si>
  <si>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</si>
  <si>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</si>
  <si>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</si>
  <si>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</si>
  <si>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</si>
  <si>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</si>
  <si>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</si>
  <si>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</si>
  <si>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</si>
  <si>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</si>
  <si>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</si>
  <si>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</si>
  <si>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</si>
  <si>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</si>
  <si>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</si>
  <si>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</si>
  <si>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</si>
  <si>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</si>
  <si>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</si>
  <si>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</si>
  <si>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</si>
  <si>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</si>
  <si>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</si>
  <si>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</si>
  <si>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</si>
  <si>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</si>
  <si>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</si>
  <si>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</si>
  <si>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</si>
  <si>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</si>
  <si>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</si>
  <si>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</si>
  <si>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</si>
  <si>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</si>
  <si>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</si>
  <si>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</si>
  <si>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</si>
  <si>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</si>
  <si>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</si>
  <si>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</si>
  <si>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</si>
  <si>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</si>
  <si>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</si>
  <si>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</si>
  <si>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</si>
  <si>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</si>
  <si>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</si>
  <si>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</si>
  <si>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</si>
  <si>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</si>
  <si>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</si>
  <si>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</si>
  <si>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</si>
  <si>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</si>
  <si>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</si>
  <si>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</si>
  <si>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</si>
  <si>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</si>
  <si>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</si>
  <si>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</si>
  <si>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</si>
  <si>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</si>
  <si>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</si>
  <si>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</si>
  <si>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</si>
  <si>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</si>
  <si>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</si>
  <si>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</si>
  <si>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</si>
  <si>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</si>
  <si>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</si>
  <si>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</si>
  <si>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</si>
  <si>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</si>
  <si>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</si>
  <si>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</si>
  <si>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</si>
  <si>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</si>
  <si>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</si>
  <si>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</si>
  <si>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</si>
  <si>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</si>
  <si>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</si>
  <si>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</si>
  <si>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</si>
  <si>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</si>
  <si>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</si>
  <si>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</si>
  <si>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</si>
  <si>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</si>
  <si>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</si>
  <si>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</si>
  <si>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</si>
  <si>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</si>
  <si>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</si>
  <si>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</si>
  <si>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</si>
  <si>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</si>
  <si>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</si>
  <si>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</si>
  <si>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</si>
  <si>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</si>
  <si>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</si>
  <si>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</si>
  <si>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</si>
  <si>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</si>
  <si>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</si>
  <si>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</si>
  <si>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</si>
  <si>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</si>
  <si>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</si>
  <si>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</si>
  <si>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</si>
  <si>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</si>
  <si>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</si>
  <si>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</si>
  <si>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</si>
  <si>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</si>
  <si>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</si>
  <si>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</si>
  <si>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</si>
  <si>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</si>
  <si>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</si>
  <si>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</si>
  <si>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</si>
  <si>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</si>
  <si>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</si>
  <si>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</si>
  <si>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</si>
  <si>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</si>
  <si>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</si>
  <si>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</si>
  <si>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</si>
  <si>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</si>
  <si>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</si>
  <si>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</si>
  <si>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</si>
  <si>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</si>
  <si>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</si>
  <si>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</si>
  <si>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</si>
  <si>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</si>
  <si>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</si>
  <si>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</si>
  <si>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</si>
  <si>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</si>
  <si>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</si>
  <si>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</si>
  <si>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</si>
  <si>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</si>
  <si>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</si>
  <si>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</si>
  <si>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</si>
  <si>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</si>
  <si>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</si>
  <si>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</si>
  <si>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</si>
  <si>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</si>
  <si>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</si>
  <si>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</si>
  <si>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</si>
  <si>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</si>
  <si>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</si>
  <si>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</si>
  <si>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</si>
  <si>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</si>
  <si>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</si>
  <si>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</si>
  <si>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</si>
  <si>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</si>
  <si>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</si>
  <si>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</si>
  <si>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</si>
  <si>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</si>
  <si>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</si>
  <si>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</si>
  <si>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</si>
  <si>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</si>
  <si>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</si>
  <si>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</si>
  <si>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</si>
  <si>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</si>
  <si>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</si>
  <si>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</si>
  <si>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</si>
  <si>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</si>
  <si>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</si>
  <si>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</si>
  <si>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</si>
  <si>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</si>
  <si>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</si>
  <si>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</si>
  <si>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</si>
  <si>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</si>
  <si>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</si>
  <si>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</si>
  <si>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</si>
  <si>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</si>
  <si>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</si>
  <si>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</si>
  <si>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</si>
  <si>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</si>
  <si>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</si>
  <si>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</si>
  <si>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</si>
  <si>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</si>
  <si>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</si>
  <si>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</si>
  <si>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</si>
  <si>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</si>
  <si>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</si>
  <si>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</si>
  <si>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</si>
  <si>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</si>
  <si>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</si>
  <si>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</si>
  <si>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</si>
  <si>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</si>
  <si>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</si>
  <si>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</si>
  <si>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</si>
  <si>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</si>
  <si>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</si>
  <si>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</si>
  <si>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</si>
  <si>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</si>
  <si>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</si>
  <si>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</si>
  <si>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</si>
  <si>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</si>
  <si>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</si>
  <si>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</si>
  <si>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</si>
  <si>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</si>
  <si>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</si>
  <si>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</si>
  <si>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</si>
  <si>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</si>
  <si>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</si>
  <si>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</si>
  <si>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</si>
  <si>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</si>
  <si>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</si>
  <si>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</si>
  <si>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</si>
  <si>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</si>
  <si>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</si>
  <si>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</si>
  <si>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</si>
  <si>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</si>
  <si>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</si>
  <si>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</si>
  <si>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</si>
  <si>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</si>
  <si>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</si>
  <si>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</si>
  <si>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</si>
  <si>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</si>
  <si>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</si>
  <si>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</si>
  <si>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</si>
  <si>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</si>
  <si>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</si>
  <si>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</si>
  <si>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</si>
  <si>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</si>
  <si>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</si>
  <si>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</si>
  <si>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</si>
  <si>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</si>
  <si>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</si>
  <si>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</si>
  <si>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</si>
  <si>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</si>
  <si>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</si>
  <si>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</si>
  <si>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</si>
  <si>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</si>
  <si>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</si>
  <si>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</si>
  <si>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</si>
  <si>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</si>
  <si>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</si>
  <si>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</si>
  <si>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</si>
  <si>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</si>
  <si>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</si>
  <si>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</si>
  <si>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</si>
  <si>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</si>
  <si>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</si>
  <si>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</si>
  <si>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</si>
  <si>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</si>
  <si>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</si>
  <si>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</si>
  <si>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</si>
  <si>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</si>
  <si>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</si>
  <si>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</si>
  <si>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</si>
  <si>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</si>
  <si>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</si>
  <si>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</si>
  <si>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</si>
  <si>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</si>
  <si>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</si>
  <si>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</si>
  <si>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</si>
  <si>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</si>
  <si>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</si>
  <si>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</si>
  <si>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</si>
  <si>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</si>
  <si>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</si>
  <si>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</si>
  <si>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</si>
  <si>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</si>
  <si>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</si>
  <si>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</si>
  <si>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</si>
  <si>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</si>
  <si>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</si>
  <si>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</si>
  <si>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</si>
  <si>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</si>
  <si>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</si>
  <si>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</si>
  <si>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</si>
  <si>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</si>
  <si>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</si>
  <si>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</si>
  <si>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</si>
  <si>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</si>
  <si>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</si>
  <si>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</si>
  <si>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</si>
  <si>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</si>
  <si>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</si>
  <si>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</si>
  <si>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</si>
  <si>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</si>
  <si>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</si>
  <si>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</si>
  <si>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</si>
  <si>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</si>
  <si>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</si>
  <si>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</si>
  <si>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</si>
  <si>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</si>
  <si>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</si>
  <si>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</si>
  <si>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</si>
  <si>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</si>
  <si>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</si>
  <si>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</si>
  <si>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</si>
  <si>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</si>
  <si>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</si>
  <si>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</si>
  <si>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</si>
  <si>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</si>
  <si>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</si>
  <si>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</si>
  <si>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</si>
  <si>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</si>
  <si>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</si>
  <si>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</si>
  <si>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</si>
  <si>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</si>
  <si>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</si>
  <si>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</si>
  <si>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</si>
  <si>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</si>
  <si>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</si>
  <si>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</si>
  <si>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</si>
  <si>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</si>
  <si>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</si>
  <si>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</si>
  <si>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</si>
  <si>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</si>
  <si>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</si>
  <si>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</si>
  <si>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</si>
  <si>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</si>
  <si>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</si>
  <si>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</si>
  <si>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</si>
  <si>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</si>
  <si>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</si>
  <si>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</si>
  <si>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</si>
  <si>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</si>
  <si>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</si>
  <si>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</si>
  <si>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</si>
  <si>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</si>
  <si>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</si>
  <si>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</si>
  <si>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</si>
  <si>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</si>
  <si>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</si>
  <si>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</si>
  <si>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</si>
  <si>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</si>
  <si>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</si>
  <si>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</si>
  <si>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</si>
  <si>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</si>
  <si>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</si>
  <si>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</si>
  <si>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</si>
  <si>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</si>
  <si>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</si>
  <si>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</si>
  <si>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</si>
  <si>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</si>
  <si>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</si>
  <si>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</si>
  <si>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</si>
  <si>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</si>
  <si>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</si>
  <si>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</si>
  <si>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</si>
  <si>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</si>
  <si>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</si>
  <si>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</si>
  <si>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</si>
  <si>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</si>
  <si>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</si>
  <si>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</si>
  <si>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</si>
  <si>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</si>
  <si>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</si>
  <si>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</si>
  <si>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</si>
  <si>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</si>
  <si>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</si>
  <si>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</si>
  <si>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</si>
  <si>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</si>
  <si>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</si>
  <si>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</si>
  <si>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</si>
  <si>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</si>
  <si>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</si>
  <si>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</si>
  <si>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</si>
  <si>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</si>
  <si>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</si>
  <si>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</si>
  <si>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</si>
  <si>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</si>
  <si>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</si>
  <si>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</si>
  <si>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</si>
  <si>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</si>
  <si>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</si>
  <si>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</si>
  <si>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</si>
  <si>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</si>
  <si>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</si>
  <si>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</si>
  <si>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</si>
  <si>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</si>
  <si>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</si>
  <si>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</si>
  <si>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</si>
  <si>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</si>
  <si>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</si>
  <si>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</si>
  <si>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</si>
  <si>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</si>
  <si>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</si>
  <si>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</si>
  <si>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</si>
  <si>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</si>
  <si>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</si>
  <si>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</si>
  <si>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</si>
  <si>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</si>
  <si>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</si>
  <si>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</si>
  <si>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</si>
  <si>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</si>
  <si>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</si>
  <si>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</si>
  <si>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</si>
  <si>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</si>
  <si>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</si>
  <si>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</si>
  <si>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</si>
  <si>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</si>
  <si>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</si>
  <si>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</si>
  <si>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</si>
  <si>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</si>
  <si>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</si>
  <si>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</si>
  <si>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</si>
  <si>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</si>
  <si>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</si>
  <si>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</si>
  <si>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</si>
  <si>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</si>
  <si>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</si>
  <si>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</si>
  <si>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</si>
  <si>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</si>
  <si>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</si>
  <si>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</si>
  <si>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</si>
  <si>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</si>
  <si>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</si>
  <si>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</si>
  <si>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</si>
  <si>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</si>
  <si>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</si>
  <si>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</si>
  <si>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</si>
  <si>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</si>
  <si>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</si>
  <si>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</si>
  <si>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</si>
  <si>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</si>
  <si>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</si>
  <si>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</si>
  <si>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</si>
  <si>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</si>
  <si>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</si>
  <si>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</si>
  <si>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</si>
  <si>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</si>
  <si>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</si>
  <si>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</si>
  <si>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</si>
  <si>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</si>
  <si>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</si>
  <si>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</si>
  <si>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</si>
  <si>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</si>
  <si>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</si>
  <si>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</si>
  <si>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</si>
  <si>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</si>
  <si>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</si>
  <si>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</si>
  <si>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</si>
  <si>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</si>
  <si>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</si>
  <si>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</si>
  <si>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</si>
  <si>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</si>
  <si>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</si>
  <si>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</si>
  <si>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</si>
  <si>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</si>
  <si>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</si>
  <si>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</si>
  <si>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</si>
  <si>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</si>
  <si>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</si>
  <si>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</si>
  <si>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</si>
  <si>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</si>
  <si>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</si>
  <si>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</si>
  <si>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</si>
  <si>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</si>
  <si>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</si>
  <si>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</si>
  <si>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</si>
  <si>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</si>
  <si>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</si>
  <si>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</si>
  <si>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</si>
  <si>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</si>
  <si>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</si>
  <si>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</si>
  <si>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</si>
  <si>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</si>
  <si>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</si>
  <si>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</si>
  <si>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</si>
  <si>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</si>
  <si>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</si>
  <si>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</si>
  <si>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</si>
  <si>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</si>
  <si>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</si>
  <si>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</si>
  <si>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</si>
  <si>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</si>
  <si>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</si>
  <si>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</si>
  <si>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</si>
  <si>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</si>
  <si>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</si>
  <si>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</si>
  <si>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</si>
  <si>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</si>
  <si>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</si>
  <si>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</si>
  <si>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</si>
  <si>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</si>
  <si>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</si>
  <si>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</si>
  <si>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</si>
  <si>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</si>
  <si>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</si>
  <si>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</si>
  <si>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</si>
  <si>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</si>
  <si>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</si>
  <si>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</si>
  <si>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</si>
  <si>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</si>
  <si>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</si>
  <si>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</si>
  <si>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</si>
  <si>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</si>
  <si>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</si>
  <si>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</si>
  <si>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</si>
  <si>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</si>
  <si>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</si>
  <si>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</si>
  <si>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</si>
  <si>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</si>
  <si>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</si>
  <si>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</si>
  <si>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</si>
  <si>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</si>
  <si>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</si>
  <si>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</si>
  <si>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</si>
  <si>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</si>
  <si>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</si>
  <si>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</si>
  <si>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</si>
  <si>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</si>
  <si>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</si>
  <si>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</si>
  <si>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</si>
  <si>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</si>
  <si>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</si>
  <si>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</si>
  <si>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</si>
  <si>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</si>
  <si>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</si>
  <si>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</si>
  <si>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</si>
  <si>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</si>
  <si>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</si>
  <si>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</si>
  <si>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</si>
  <si>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</si>
  <si>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</si>
  <si>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</si>
  <si>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</si>
  <si>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</si>
  <si>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</si>
  <si>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</si>
  <si>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</si>
  <si>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</si>
  <si>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</si>
  <si>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</si>
  <si>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</si>
  <si>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</si>
  <si>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</si>
  <si>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</si>
  <si>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</si>
  <si>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</si>
  <si>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</si>
  <si>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</si>
  <si>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</si>
  <si>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</si>
  <si>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</si>
  <si>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</si>
  <si>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</si>
  <si>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</si>
  <si>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</si>
  <si>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</si>
  <si>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</si>
  <si>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</si>
  <si>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</si>
  <si>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</si>
  <si>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</si>
  <si>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</si>
  <si>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</si>
  <si>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</si>
  <si>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</si>
  <si>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</si>
  <si>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</si>
  <si>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</si>
  <si>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</si>
  <si>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</si>
  <si>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</si>
  <si>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</si>
  <si>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</si>
  <si>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</si>
  <si>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</si>
  <si>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</si>
  <si>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</si>
  <si>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</si>
  <si>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</si>
  <si>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</si>
  <si>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</si>
  <si>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</si>
  <si>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</si>
  <si>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</si>
  <si>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</si>
  <si>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</si>
  <si>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</si>
  <si>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</si>
  <si>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</si>
  <si>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</si>
  <si>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</si>
  <si>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</si>
  <si>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</si>
  <si>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</si>
  <si>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</si>
  <si>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</si>
  <si>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</si>
  <si>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</si>
  <si>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</si>
  <si>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</si>
  <si>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</si>
  <si>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</si>
  <si>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</si>
  <si>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</si>
  <si>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</si>
  <si>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</si>
  <si>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</si>
  <si>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</si>
  <si>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</si>
  <si>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</si>
  <si>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</si>
  <si>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</si>
  <si>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</si>
  <si>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</si>
  <si>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</si>
  <si>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</si>
  <si>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</si>
  <si>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</si>
  <si>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</si>
  <si>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</si>
  <si>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</si>
  <si>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</si>
  <si>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</si>
  <si>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</si>
  <si>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</si>
  <si>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</si>
  <si>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</si>
  <si>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</si>
  <si>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</si>
  <si>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</si>
  <si>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</si>
  <si>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</si>
  <si>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</si>
  <si>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</si>
  <si>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</si>
  <si>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</si>
  <si>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</si>
  <si>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</si>
  <si>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</si>
  <si>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</si>
  <si>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</si>
  <si>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</si>
  <si>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</si>
  <si>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</si>
  <si>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</si>
  <si>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</si>
  <si>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</si>
  <si>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</si>
  <si>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</si>
  <si>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</si>
  <si>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</si>
  <si>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</si>
  <si>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</si>
  <si>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</si>
  <si>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</si>
  <si>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</si>
  <si>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</si>
  <si>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</si>
  <si>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</si>
  <si>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</si>
  <si>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</si>
  <si>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</si>
  <si>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</si>
  <si>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</si>
  <si>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</si>
  <si>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</si>
  <si>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</si>
  <si>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</si>
  <si>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</si>
  <si>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</si>
  <si>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</si>
  <si>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</si>
  <si>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</si>
  <si>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</si>
  <si>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</si>
  <si>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</si>
  <si>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</si>
  <si>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</si>
  <si>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</si>
  <si>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</si>
  <si>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</si>
  <si>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</si>
  <si>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</si>
  <si>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</si>
  <si>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</si>
  <si>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</si>
  <si>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</si>
  <si>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</si>
  <si>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</si>
  <si>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</si>
  <si>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</si>
  <si>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</si>
  <si>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</si>
  <si>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</si>
  <si>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</si>
  <si>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</si>
  <si>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</si>
  <si>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</si>
  <si>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</si>
  <si>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</si>
  <si>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</si>
  <si>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</si>
  <si>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</si>
  <si>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</si>
  <si>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</si>
  <si>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</si>
  <si>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</si>
  <si>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</si>
  <si>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</si>
  <si>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</si>
  <si>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</si>
  <si>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</si>
  <si>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</si>
  <si>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</si>
  <si>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</si>
  <si>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</si>
  <si>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</si>
  <si>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</si>
  <si>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</si>
  <si>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</si>
  <si>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</si>
  <si>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</si>
  <si>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</si>
  <si>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</si>
  <si>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</si>
  <si>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</si>
  <si>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</si>
  <si>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</si>
  <si>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</si>
  <si>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</si>
  <si>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</si>
  <si>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</si>
  <si>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</si>
  <si>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</si>
  <si>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</si>
  <si>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</si>
  <si>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</si>
  <si>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</si>
  <si>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</si>
  <si>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</si>
  <si>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</si>
  <si>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</si>
  <si>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</si>
  <si>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</si>
  <si>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</si>
  <si>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</si>
  <si>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</si>
  <si>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</si>
  <si>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</si>
  <si>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</si>
  <si>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</si>
  <si>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</si>
  <si>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</si>
  <si>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</si>
  <si>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</si>
  <si>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</si>
  <si>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</si>
  <si>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</si>
  <si>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</si>
  <si>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</si>
  <si>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</si>
  <si>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</si>
  <si>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</si>
  <si>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</si>
  <si>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</si>
  <si>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</si>
  <si>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</si>
  <si>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</si>
  <si>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</si>
  <si>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</si>
  <si>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</si>
  <si>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</si>
  <si>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</si>
  <si>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</si>
  <si>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</si>
  <si>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</si>
  <si>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</si>
  <si>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</si>
  <si>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</si>
  <si>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</si>
  <si>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</si>
  <si>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</si>
  <si>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</si>
  <si>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</si>
  <si>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</si>
  <si>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</si>
  <si>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</si>
  <si>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</si>
  <si>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</si>
  <si>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</si>
  <si>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</si>
  <si>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</si>
  <si>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</si>
  <si>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</si>
  <si>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</si>
  <si>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</si>
  <si>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</si>
  <si>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</si>
  <si>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</si>
  <si>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</si>
  <si>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</si>
  <si>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</si>
  <si>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</si>
  <si>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</si>
  <si>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</si>
  <si>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</si>
  <si>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</si>
  <si>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</si>
  <si>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</si>
  <si>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</si>
  <si>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</si>
  <si>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</si>
  <si>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</si>
  <si>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</si>
  <si>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</si>
  <si>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</si>
  <si>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</si>
  <si>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</si>
  <si>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</si>
  <si>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</si>
  <si>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</si>
  <si>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</si>
  <si>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</si>
  <si>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</si>
  <si>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</si>
  <si>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</si>
  <si>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</si>
  <si>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</si>
  <si>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</si>
  <si>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</si>
  <si>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</si>
  <si>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</si>
  <si>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</si>
  <si>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</si>
  <si>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</si>
  <si>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</si>
  <si>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</si>
  <si>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</si>
  <si>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</si>
  <si>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</si>
  <si>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</si>
  <si>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</si>
  <si>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</si>
  <si>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</si>
  <si>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</si>
  <si>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</si>
  <si>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</si>
  <si>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</si>
  <si>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</si>
  <si>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</si>
  <si>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</si>
  <si>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</si>
  <si>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</si>
  <si>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</si>
  <si>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</si>
  <si>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</si>
  <si>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</si>
  <si>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</si>
  <si>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</si>
  <si>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</si>
  <si>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</si>
  <si>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</si>
  <si>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</si>
  <si>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</si>
  <si>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</si>
  <si>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</si>
  <si>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</si>
  <si>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</si>
  <si>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</si>
  <si>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</si>
  <si>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</si>
  <si>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</si>
  <si>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</si>
  <si>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</si>
  <si>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</si>
  <si>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</si>
  <si>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</si>
  <si>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</si>
  <si>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</si>
  <si>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</si>
  <si>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</si>
  <si>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</si>
  <si>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</si>
  <si>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</si>
  <si>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</si>
  <si>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</si>
  <si>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</si>
  <si>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</si>
  <si>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</si>
  <si>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</si>
  <si>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</si>
  <si>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</si>
  <si>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</si>
  <si>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</si>
  <si>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</si>
  <si>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</si>
  <si>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</si>
  <si>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</si>
  <si>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</si>
  <si>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</si>
  <si>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</si>
  <si>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</si>
  <si>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</si>
  <si>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</si>
  <si>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</si>
  <si>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</si>
  <si>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</si>
  <si>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</si>
  <si>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</si>
  <si>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</si>
  <si>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</si>
  <si>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</si>
  <si>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</si>
  <si>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</si>
  <si>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</si>
  <si>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</si>
  <si>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</si>
  <si>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</si>
  <si>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</si>
  <si>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</si>
  <si>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</si>
  <si>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</si>
  <si>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</si>
  <si>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</si>
  <si>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</si>
  <si>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</si>
  <si>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</si>
  <si>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</si>
  <si>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</si>
  <si>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</si>
  <si>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</si>
  <si>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</si>
  <si>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</si>
  <si>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</si>
  <si>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</si>
  <si>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</si>
  <si>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</si>
  <si>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</si>
  <si>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</si>
  <si>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</si>
  <si>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</si>
  <si>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</si>
  <si>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</si>
  <si>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</si>
  <si>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</si>
  <si>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</si>
  <si>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</si>
  <si>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</si>
  <si>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</si>
  <si>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</si>
  <si>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</si>
  <si>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</si>
  <si>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</si>
  <si>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</si>
  <si>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</si>
  <si>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</si>
  <si>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</si>
  <si>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</si>
  <si>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</si>
  <si>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</si>
  <si>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</si>
  <si>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</si>
  <si>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</si>
  <si>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</si>
  <si>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</si>
  <si>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</si>
  <si>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</si>
  <si>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</si>
  <si>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</si>
  <si>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</si>
  <si>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</si>
  <si>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</si>
  <si>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</si>
  <si>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</si>
  <si>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</si>
  <si>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</si>
  <si>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</si>
  <si>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</si>
  <si>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</si>
  <si>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</si>
  <si>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</si>
  <si>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</si>
  <si>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</si>
  <si>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</si>
  <si>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</si>
  <si>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</si>
  <si>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</si>
  <si>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</si>
  <si>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</si>
  <si>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</si>
  <si>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</si>
  <si>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</si>
  <si>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</si>
  <si>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</si>
  <si>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</si>
  <si>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</si>
  <si>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</si>
  <si>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</si>
  <si>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</si>
  <si>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</si>
  <si>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</si>
  <si>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</si>
  <si>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</si>
  <si>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</si>
  <si>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</si>
  <si>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</si>
  <si>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</si>
  <si>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</si>
  <si>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</si>
  <si>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</si>
  <si>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</si>
  <si>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</si>
  <si>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</si>
  <si>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</si>
  <si>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</si>
  <si>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</si>
  <si>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</si>
  <si>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</si>
  <si>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</si>
  <si>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</si>
  <si>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</si>
  <si>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</si>
  <si>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</si>
  <si>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</si>
  <si>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</si>
  <si>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</si>
  <si>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</si>
  <si>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</si>
  <si>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</si>
  <si>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</si>
  <si>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</si>
  <si>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</si>
  <si>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</si>
  <si>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</si>
  <si>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</si>
  <si>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</si>
  <si>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</si>
  <si>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</si>
  <si>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</si>
  <si>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</si>
  <si>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</si>
  <si>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</si>
  <si>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</si>
  <si>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</si>
  <si>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</si>
  <si>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</si>
  <si>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</si>
  <si>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</si>
  <si>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</si>
  <si>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</si>
  <si>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</si>
  <si>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</si>
  <si>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</si>
  <si>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</si>
  <si>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</si>
  <si>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</si>
  <si>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</si>
  <si>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</si>
  <si>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</si>
  <si>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</si>
  <si>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</si>
  <si>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</si>
  <si>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</si>
  <si>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</si>
  <si>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</si>
  <si>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</si>
  <si>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</si>
  <si>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</si>
  <si>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</si>
  <si>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</si>
  <si>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</si>
  <si>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</si>
  <si>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</si>
  <si>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</si>
  <si>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</si>
  <si>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</si>
  <si>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</si>
  <si>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</si>
  <si>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</si>
  <si>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</si>
  <si>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</si>
  <si>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</si>
  <si>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</si>
  <si>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</si>
  <si>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</si>
  <si>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</si>
  <si>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</si>
  <si>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</si>
  <si>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</si>
  <si>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</si>
  <si>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</si>
  <si>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</si>
  <si>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</si>
  <si>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</si>
  <si>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</si>
  <si>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</si>
  <si>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</si>
  <si>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</si>
  <si>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</si>
  <si>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</si>
  <si>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</si>
  <si>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</si>
  <si>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</si>
  <si>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</si>
  <si>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</si>
  <si>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</si>
  <si>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</si>
  <si>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</si>
  <si>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</si>
  <si>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</si>
  <si>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</si>
  <si>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</si>
  <si>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</si>
  <si>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</si>
  <si>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</si>
  <si>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</si>
  <si>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</si>
  <si>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</si>
  <si>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</si>
  <si>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</si>
  <si>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</si>
  <si>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</si>
  <si>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</si>
  <si>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</si>
  <si>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</si>
  <si>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</si>
  <si>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</si>
  <si>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</si>
  <si>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</si>
  <si>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</si>
  <si>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</si>
  <si>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</si>
  <si>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</si>
  <si>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</si>
  <si>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</si>
  <si>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</si>
  <si>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</si>
  <si>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</si>
  <si>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</si>
  <si>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</si>
  <si>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</si>
  <si>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</si>
  <si>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</si>
  <si>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</si>
  <si>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</si>
  <si>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</si>
  <si>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</si>
  <si>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</si>
  <si>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</si>
  <si>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</si>
  <si>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</si>
  <si>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</si>
  <si>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</si>
  <si>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</si>
  <si>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</si>
  <si>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</si>
  <si>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</si>
  <si>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</si>
  <si>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</si>
  <si>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</si>
  <si>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</si>
  <si>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</si>
  <si>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</si>
  <si>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</si>
  <si>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</si>
  <si>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</si>
  <si>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</si>
  <si>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</si>
  <si>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</si>
  <si>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</si>
  <si>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</si>
  <si>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</si>
  <si>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</si>
  <si>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</si>
  <si>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</si>
  <si>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</si>
  <si>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</si>
  <si>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</si>
  <si>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</si>
  <si>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</si>
  <si>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</si>
  <si>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</si>
  <si>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</si>
  <si>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</si>
  <si>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</si>
  <si>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</si>
  <si>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</si>
  <si>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</si>
  <si>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</si>
  <si>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</si>
  <si>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</si>
  <si>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</si>
  <si>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</si>
  <si>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</si>
  <si>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</si>
  <si>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</si>
  <si>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</si>
  <si>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</si>
  <si>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</si>
  <si>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</si>
  <si>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</si>
  <si>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</si>
  <si>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</si>
  <si>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</si>
  <si>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</si>
  <si>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</si>
  <si>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</si>
  <si>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</si>
  <si>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</si>
  <si>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</si>
  <si>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</si>
  <si>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</si>
  <si>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</si>
  <si>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</si>
  <si>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</si>
  <si>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</si>
  <si>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</si>
  <si>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</si>
  <si>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</si>
  <si>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</si>
  <si>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</si>
  <si>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</si>
  <si>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</si>
  <si>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</si>
  <si>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</si>
  <si>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</si>
  <si>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</si>
  <si>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</si>
  <si>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</si>
  <si>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</si>
  <si>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</si>
  <si>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</si>
  <si>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</si>
  <si>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</si>
  <si>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</si>
  <si>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</si>
  <si>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</si>
  <si>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</si>
  <si>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</si>
  <si>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</si>
  <si>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</si>
  <si>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</si>
  <si>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</si>
  <si>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</si>
  <si>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</si>
  <si>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</si>
  <si>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</si>
  <si>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</si>
  <si>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</si>
  <si>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</si>
  <si>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</si>
  <si>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</si>
  <si>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</si>
  <si>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</si>
  <si>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</si>
  <si>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</si>
  <si>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</si>
  <si>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</si>
  <si>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</si>
  <si>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</si>
  <si>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</si>
  <si>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</si>
  <si>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</si>
  <si>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</si>
  <si>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</si>
  <si>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</si>
  <si>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</si>
  <si>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</si>
  <si>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</si>
  <si>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</si>
  <si>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</si>
  <si>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</si>
  <si>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</si>
  <si>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</si>
  <si>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</si>
  <si>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</si>
  <si>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</si>
  <si>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</si>
  <si>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</si>
  <si>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</si>
  <si>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</si>
  <si>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</si>
  <si>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</si>
  <si>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</si>
  <si>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</si>
  <si>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</si>
  <si>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</si>
  <si>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</si>
  <si>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</si>
  <si>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</si>
  <si>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</si>
  <si>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</si>
  <si>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</si>
  <si>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</si>
  <si>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</si>
  <si>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</si>
  <si>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</si>
  <si>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</si>
  <si>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</si>
  <si>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</si>
  <si>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</si>
  <si>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</si>
  <si>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</si>
  <si>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</si>
  <si>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</si>
  <si>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</si>
  <si>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</si>
  <si>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</si>
  <si>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</si>
  <si>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</si>
  <si>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</si>
  <si>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</si>
  <si>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</si>
  <si>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</si>
  <si>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</si>
  <si>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</si>
  <si>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</si>
  <si>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</si>
  <si>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</si>
  <si>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</si>
  <si>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</si>
  <si>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</si>
  <si>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</si>
  <si>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</si>
  <si>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</si>
  <si>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</si>
  <si>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</si>
  <si>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</si>
  <si>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</si>
  <si>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</si>
  <si>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</si>
  <si>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</si>
  <si>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</si>
  <si>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</si>
  <si>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</si>
  <si>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</si>
  <si>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</si>
  <si>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</si>
  <si>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</si>
  <si>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</si>
  <si>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</si>
  <si>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</si>
  <si>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</si>
  <si>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</si>
  <si>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</si>
  <si>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</si>
  <si>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</si>
  <si>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</si>
  <si>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</si>
  <si>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</si>
  <si>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</si>
  <si>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</si>
  <si>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</si>
  <si>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</si>
  <si>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</si>
  <si>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</si>
  <si>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</si>
  <si>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</si>
  <si>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</si>
  <si>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</si>
  <si>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</si>
  <si>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</si>
  <si>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</si>
  <si>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</si>
  <si>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</si>
  <si>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</si>
  <si>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</si>
  <si>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</si>
  <si>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</si>
  <si>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</si>
  <si>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</si>
  <si>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</si>
  <si>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</si>
  <si>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</si>
  <si>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</si>
  <si>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</si>
  <si>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</si>
  <si>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</si>
  <si>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</si>
  <si>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</si>
  <si>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</si>
  <si>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</si>
  <si>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</si>
  <si>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</si>
  <si>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</si>
  <si>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</si>
  <si>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</si>
  <si>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</si>
  <si>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</si>
  <si>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</si>
  <si>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</si>
  <si>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</si>
  <si>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</si>
  <si>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</si>
  <si>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</si>
  <si>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</si>
  <si>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</si>
  <si>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</si>
  <si>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</si>
  <si>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</si>
  <si>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</si>
  <si>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</si>
  <si>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</si>
  <si>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</si>
  <si>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</si>
  <si>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</si>
  <si>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</si>
  <si>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</si>
  <si>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</si>
  <si>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</si>
  <si>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</si>
  <si>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</si>
  <si>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</si>
  <si>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</si>
  <si>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</si>
  <si>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</si>
  <si>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</si>
  <si>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</si>
  <si>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</si>
  <si>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</si>
  <si>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</si>
  <si>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</si>
  <si>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</si>
  <si>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</si>
  <si>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</si>
  <si>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</si>
  <si>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</si>
  <si>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</si>
  <si>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</si>
  <si>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</si>
  <si>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</si>
  <si>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</si>
  <si>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</si>
  <si>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</si>
  <si>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</si>
  <si>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</si>
  <si>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</si>
  <si>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</si>
  <si>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</si>
  <si>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</si>
  <si>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</si>
  <si>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</si>
  <si>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</si>
  <si>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</si>
  <si>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</si>
  <si>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</si>
  <si>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</si>
  <si>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</si>
  <si>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</si>
  <si>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</si>
  <si>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</si>
  <si>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</si>
  <si>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</si>
  <si>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</si>
  <si>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</si>
  <si>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</si>
  <si>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</si>
  <si>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</si>
  <si>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</si>
  <si>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</si>
  <si>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</si>
  <si>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</si>
  <si>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</si>
  <si>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</si>
  <si>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</si>
  <si>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</si>
  <si>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</si>
  <si>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</si>
  <si>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</si>
  <si>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</si>
  <si>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</si>
  <si>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</si>
  <si>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</si>
  <si>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</si>
  <si>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</si>
  <si>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</si>
  <si>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</si>
  <si>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</si>
  <si>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</si>
  <si>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</si>
  <si>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</si>
  <si>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</si>
  <si>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</si>
  <si>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</si>
  <si>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</si>
  <si>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</si>
  <si>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</si>
  <si>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</si>
  <si>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</si>
  <si>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</si>
  <si>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</si>
  <si>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</si>
  <si>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</si>
  <si>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</si>
  <si>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</si>
  <si>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</si>
  <si>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</si>
  <si>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</si>
  <si>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</si>
  <si>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</si>
  <si>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</si>
  <si>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</si>
  <si>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</si>
  <si>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</si>
  <si>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</si>
  <si>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</si>
  <si>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</si>
  <si>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</si>
  <si>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EDUCANDO BOLIVAR 2021</t>
  </si>
  <si>
    <t>FUNDACION PARA EL DASARROLLO Y LA CONSTRUCCION EN COLOMBIA</t>
  </si>
  <si>
    <t>F-010-2011</t>
  </si>
  <si>
    <t>Prestar los servicios de educación inicial y cuidado dirigidos a 670 niños y niñas en edades de 0 a 5 años o hasta su ingreso al sistema educativo formal, pertenecientes a familias vulnerables de los municipios Cartagena, El Carmen de Bolívar, Magangué, Marialabaja, Mompós, Norosí, Regidor, Río Viejo y Santa Rosa Sur en el departamento de Bolívar.</t>
  </si>
  <si>
    <t>FUNDACION MILAGROS</t>
  </si>
  <si>
    <t>FM-021-2014</t>
  </si>
  <si>
    <t>Desarrollar una estrategia de educación inicial y cuidado dirigidos a 320 niños y niñas en edades de 0 a 5 años o hasta su ingreso al sistema educativo formal, pertenecientes a familias vulnerables caracterizados en los niveles 1 y 2 del SISBEN de los municipios de Cartagena, El Carmen de Bolívar, Magangué, Marialabaja, Mompós, Norosí, Regidor, Río Viejo y San Juan Nepomuceno en el departamento de Bolívar.</t>
  </si>
  <si>
    <t>CORPORACION MULTISECTORIAL DESARROLLO Y PAZ (CODESOPAZ)</t>
  </si>
  <si>
    <t>C-020-2018</t>
  </si>
  <si>
    <t>FUNDACION INTERSECTORIAL CRECER</t>
  </si>
  <si>
    <t>FIC-036-2019</t>
  </si>
  <si>
    <t>Llevar a cabo los procesos de educación inicial y cuidado dirigidos a 380 niños y niñas en edades de 0 a 5 años o hasta su ingreso al sistema educativo formal caracterizados en los niveles 1 y 2 del SISBEN de los municipios de Municipios de Cartagena, El Carmen de Bolívar, El Guamo, Magangué, Marialabaja, Mompox, Norosí, Regidor, Río Viejo, San Fernando y Zambrano en el departamento de Bolívar.</t>
  </si>
  <si>
    <t>GINA MARCELA ARIAS SIERRA</t>
  </si>
  <si>
    <t>PARQUE INDUSTRIAL TERNERA 2 BODEGA i3</t>
  </si>
  <si>
    <t>3135998409 - 3017070442</t>
  </si>
  <si>
    <t>P. IND TERNERA 2 B i3</t>
  </si>
  <si>
    <t>agroambiente.ong@hotmail.com</t>
  </si>
  <si>
    <t>U.T. EDUCANDO BOLIVAR 2020</t>
  </si>
  <si>
    <t>788-03/0086-2006-SED</t>
  </si>
  <si>
    <t>Prestación del servicio público educativo hasta por el numero de estudiantes relacionados como beneficiarios en la base de datos de la oficina de cobertura de la secretaria de educación distrital y consignados en el Anexo 1 del presente contrato, en el establecimiento educativo denominado Centro Educativo Mi Abuelo y Yo.</t>
  </si>
  <si>
    <t>NO</t>
  </si>
  <si>
    <t>7-152-039-2007</t>
  </si>
  <si>
    <t>Prestación del servicio público educativo en el Establecimiento Educativo denominado CENTRO EDUCATIVO MI ABUELO Y YO, hasta por el numero de 303 estudiantes, de conformidad con la capacidad instalada de la sede principal de funciona el barrio Olaya herrera Cra. 67 No. 32b-60 sector puntilla, debidamente aprobada por la secretaria de educación distrital.</t>
  </si>
  <si>
    <t>7-34-395-060-2008</t>
  </si>
  <si>
    <t>Prestación del servicio público educativo en el Establecimiento Educativo denominado CENTRO EDUCATIVO MI ABUELO Y YO, hasta por el numero de 305 estudiantes, de conformidad con la capacidad instalada, debidamente aprobada por la secretaria de educación distrital.</t>
  </si>
  <si>
    <t>7-108-008-2009</t>
  </si>
  <si>
    <t>Prestación del servicio público educativo en el Establecimiento Educativo denominado CENTRO EDUCATIVO MI ABUELO Y YO, hasta por el numero de 223 estudiantes, de conformidad con la capacidad instalada, debidamente aprobada por la secretaria de educación distrital.</t>
  </si>
  <si>
    <t>7-38-187-2010</t>
  </si>
  <si>
    <t>Prestación del servicio público educativo en el Establecimiento Educativo denominado ALBERTO JIMENEZ FUENTES (ANTIGUO CENTRO EDUCATIVO MI ABUELO Y YO), hasta por el numero de 332 estudiantes, de conformidad con la capacidad máxima de la sede principal, debidamente aprobada por la secretaria de educación distrital.</t>
  </si>
  <si>
    <t>7-750-205-2011</t>
  </si>
  <si>
    <t>Prestación del servicio público educativo en el Establecimiento Educativo denominado ALBERTO JIMENEZ FUENTES hasta por el numero de 437 estudiantes, de conformidad con la capacidad máxima de la sede principal, debidamente aprobada por la secretaria de educación distrital.</t>
  </si>
  <si>
    <t>7-419-102-2012</t>
  </si>
  <si>
    <t>Prestación del servicio público educativo en el Establecimiento Educativo denominado ALBERTO JIMENEZ FUENTES hasta por el numero de 288 estudiantes, de conformidad con la capacidad máxima de la sede principal y/ sedes alternas, debidamente aprobada por la secretaria de educación distrital</t>
  </si>
  <si>
    <t>7-318-160-2013</t>
  </si>
  <si>
    <t>Prestación del servicio público educativo en el Establecimiento Educativo denominado ALBERTO JIMENEZ FUENTES hasta por el numero de 300 estudiantes, de conformidad con la capacidad máxima de la sede principal, debidamente aprobada por la secretaria de educación distrital.</t>
  </si>
  <si>
    <t>7-275-064-2014</t>
  </si>
  <si>
    <t>Prestación del servicio público educativo en el Establecimiento Educativo denominado ALBERTO JIMENEZ FUENTES hasta por el numero de 184 estudiantes, de conformidad con la capacidad máxima de la sede principal, debidamente aprobada por la secretaria de educación distrital.</t>
  </si>
  <si>
    <t>237</t>
  </si>
  <si>
    <t>Atender a NNA de 5 años, o hasta su ingreso al grado de transición, en los servicios de educación inicial y cuidado en la Modalidad: Desarrollo Infantil con Calidad. De conformidad con los lineamientos, estándares de calidad y las directrices y parámetros establecidos.” Desarrollo infantil en medio Familiar con arriendo-Familiar Integral.</t>
  </si>
  <si>
    <t>Alcaldía Mayor de Cartagena</t>
  </si>
  <si>
    <t>FUNDACIÓN CENTRO EDUCATIVO ALBERTO JIMENEZ PUENTES</t>
  </si>
  <si>
    <t>privado</t>
  </si>
  <si>
    <t>035</t>
  </si>
  <si>
    <t>Implementar el programa “niños y niñas felices” garantizando la atención integral: educación inicial, nutrición, cuidado, y recreación a 280 niños y niñas de 0 a 5 años de nuestra institución y sus familias.</t>
  </si>
  <si>
    <t>014</t>
  </si>
  <si>
    <t>Implementar el programa “niños y niñas felices” garantizando la atención integral: educación inicial, nutrición, cuidado, y recreación a 250 niños y niñas de 0 a 5 años de nuestra institución y sus familias.</t>
  </si>
  <si>
    <t>YANIRIS MARGARITA GONZALEZ ROCA</t>
  </si>
  <si>
    <t>CARRERA 12 A No. 32-12 EDF. FERNANDO DIAZ. OF 304</t>
  </si>
  <si>
    <t>6531996 - 3012213610</t>
  </si>
  <si>
    <t>fundami.paipi@gmail.com</t>
  </si>
  <si>
    <t>Cr. 12A No. 32-12 of.304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</si>
  <si>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</si>
  <si>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2021-13-10000323</t>
  </si>
  <si>
    <t>2021-13-1000323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</si>
</sst>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G1"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44194.788219097223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6" t="str">
        <f>HYPERLINK("#Integrante_1!B20","IDENTIFICACIÓN DEL OFERENTE")</f>
        <v>IDENTIFICACIÓN DEL OFERENTE</v>
      </c>
      <c r="C8" s="48"/>
      <c r="D8" s="160"/>
      <c r="E8" s="208" t="str">
        <f>HYPERLINK("#Integrante_1!A109","CAPACIDAD RESIDUAL")</f>
        <v>CAPACIDAD RESIDUAL</v>
      </c>
      <c r="F8" s="209"/>
      <c r="G8" s="210"/>
      <c r="H8" s="187"/>
      <c r="I8" s="186" t="str">
        <f>HYPERLINK("#Integrante_1!N162","DISCAPACIDAD")</f>
        <v>DISCAPACIDAD</v>
      </c>
      <c r="J8" s="188"/>
      <c r="K8" s="186" t="str">
        <f>HYPERLINK("#Integrante_1!A188","TRAYECTORIA")</f>
        <v>TRAYECTORIA</v>
      </c>
      <c r="L8" s="36"/>
      <c r="M8" s="36"/>
      <c r="N8" s="36"/>
      <c r="O8" s="43"/>
    </row>
    <row r="9" spans="1:20" ht="30.75" customHeight="1" thickBot="1" x14ac:dyDescent="0.35">
      <c r="A9" s="42"/>
      <c r="B9" s="186" t="str">
        <f>HYPERLINK("#Integrante_1!I20","DATOS CONTRATO INVITACIÓN")</f>
        <v>DATOS CONTRATO INVITACIÓN</v>
      </c>
      <c r="C9" s="48"/>
      <c r="D9" s="48"/>
      <c r="E9" s="208" t="str">
        <f>HYPERLINK("#Integrante_1!A162","TALENTO HUMANO")</f>
        <v>TALENTO HUMANO</v>
      </c>
      <c r="F9" s="209"/>
      <c r="G9" s="21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5">
      <c r="A10" s="42"/>
      <c r="B10" s="186" t="str">
        <f>HYPERLINK("#Integrante_1!B48","EXPERIENCIA TERRITORIAL")</f>
        <v>EXPERIENCIA TERRITORIAL</v>
      </c>
      <c r="C10" s="48"/>
      <c r="D10" s="48"/>
      <c r="E10" s="208" t="str">
        <f>HYPERLINK("#Integrante_1!F162","INFRAESTRUCTURA")</f>
        <v>INFRAESTRUCTURA</v>
      </c>
      <c r="F10" s="209"/>
      <c r="G10" s="210"/>
      <c r="H10" s="187"/>
      <c r="I10" s="186"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2733</v>
      </c>
      <c r="D15" s="35"/>
      <c r="E15" s="35"/>
      <c r="F15" s="5"/>
      <c r="G15" s="32" t="s">
        <v>1168</v>
      </c>
      <c r="H15" s="105" t="s">
        <v>208</v>
      </c>
      <c r="I15" s="32" t="s">
        <v>2629</v>
      </c>
      <c r="J15" s="110" t="s">
        <v>2637</v>
      </c>
      <c r="L15" s="201" t="s">
        <v>8</v>
      </c>
      <c r="M15" s="201"/>
      <c r="N15" s="184">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v>900414120</v>
      </c>
      <c r="C20" s="5"/>
      <c r="D20" s="74"/>
      <c r="E20" s="161" t="s">
        <v>2669</v>
      </c>
      <c r="F20" s="163" t="s">
        <v>2681</v>
      </c>
      <c r="G20" s="5"/>
      <c r="H20" s="211"/>
      <c r="I20" s="150" t="s">
        <v>208</v>
      </c>
      <c r="J20" s="151" t="s">
        <v>231</v>
      </c>
      <c r="K20" s="152">
        <v>3413645365</v>
      </c>
      <c r="L20" s="153"/>
      <c r="M20" s="153">
        <v>44561</v>
      </c>
      <c r="N20" s="136">
        <f>+(M20-L20)/30</f>
        <v>1485.3666666666666</v>
      </c>
      <c r="O20" s="139"/>
      <c r="U20" s="135"/>
      <c r="V20" s="107">
        <f ca="1">NOW()</f>
        <v>44194.788219097223</v>
      </c>
      <c r="W20" s="107">
        <f ca="1">NOW()</f>
        <v>44194.788219097223</v>
      </c>
    </row>
    <row r="21" spans="1:23" ht="30" customHeight="1" outlineLevel="1" x14ac:dyDescent="0.3">
      <c r="A21" s="9"/>
      <c r="B21" s="72"/>
      <c r="C21" s="5"/>
      <c r="D21" s="5"/>
      <c r="E21" s="5"/>
      <c r="F21" s="5"/>
      <c r="G21" s="5"/>
      <c r="H21" s="71"/>
      <c r="I21" s="150" t="s">
        <v>208</v>
      </c>
      <c r="J21" s="151" t="s">
        <v>231</v>
      </c>
      <c r="K21" s="152"/>
      <c r="L21" s="153"/>
      <c r="M21" s="153"/>
      <c r="N21" s="136">
        <f t="shared" ref="N21:N35" si="0">+(M21-L21)/30</f>
        <v>0</v>
      </c>
      <c r="O21" s="140"/>
    </row>
    <row r="22" spans="1:23" ht="30" customHeight="1" outlineLevel="1" x14ac:dyDescent="0.3">
      <c r="A22" s="9"/>
      <c r="B22" s="72"/>
      <c r="C22" s="5"/>
      <c r="D22" s="5"/>
      <c r="E22" s="5"/>
      <c r="F22" s="5"/>
      <c r="G22" s="5"/>
      <c r="H22" s="71"/>
      <c r="I22" s="150"/>
      <c r="J22" s="151"/>
      <c r="K22" s="152"/>
      <c r="L22" s="153"/>
      <c r="M22" s="153"/>
      <c r="N22" s="137">
        <f t="shared" ref="N22:N33" si="1">+(M22-L22)/30</f>
        <v>0</v>
      </c>
      <c r="O22" s="140"/>
    </row>
    <row r="23" spans="1:23" ht="30" customHeight="1" outlineLevel="1" x14ac:dyDescent="0.3">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3">
      <c r="A24" s="9"/>
      <c r="B24" s="103"/>
      <c r="C24" s="21"/>
      <c r="D24" s="21"/>
      <c r="E24" s="21"/>
      <c r="F24" s="5"/>
      <c r="G24" s="5"/>
      <c r="H24" s="71"/>
      <c r="I24" s="150"/>
      <c r="J24" s="151"/>
      <c r="K24" s="152"/>
      <c r="L24" s="153"/>
      <c r="M24" s="153"/>
      <c r="N24" s="137">
        <f t="shared" si="1"/>
        <v>0</v>
      </c>
      <c r="O24" s="140"/>
    </row>
    <row r="25" spans="1:23" ht="30" customHeight="1" outlineLevel="1" x14ac:dyDescent="0.3">
      <c r="A25" s="9"/>
      <c r="B25" s="103"/>
      <c r="C25" s="21"/>
      <c r="D25" s="21"/>
      <c r="E25" s="21"/>
      <c r="F25" s="5"/>
      <c r="G25" s="5"/>
      <c r="H25" s="71"/>
      <c r="I25" s="150"/>
      <c r="J25" s="151"/>
      <c r="K25" s="152"/>
      <c r="L25" s="153"/>
      <c r="M25" s="153"/>
      <c r="N25" s="137">
        <f t="shared" si="1"/>
        <v>0</v>
      </c>
      <c r="O25" s="140"/>
    </row>
    <row r="26" spans="1:23" ht="30" customHeight="1" outlineLevel="1" x14ac:dyDescent="0.3">
      <c r="A26" s="9"/>
      <c r="B26" s="103"/>
      <c r="C26" s="21"/>
      <c r="D26" s="21"/>
      <c r="E26" s="21"/>
      <c r="F26" s="5"/>
      <c r="G26" s="5"/>
      <c r="H26" s="71"/>
      <c r="I26" s="150"/>
      <c r="J26" s="151"/>
      <c r="K26" s="152"/>
      <c r="L26" s="153"/>
      <c r="M26" s="153"/>
      <c r="N26" s="137">
        <f t="shared" si="1"/>
        <v>0</v>
      </c>
      <c r="O26" s="140"/>
    </row>
    <row r="27" spans="1:23" ht="30" customHeight="1" outlineLevel="1" x14ac:dyDescent="0.3">
      <c r="A27" s="9"/>
      <c r="B27" s="103"/>
      <c r="C27" s="21"/>
      <c r="D27" s="21"/>
      <c r="E27" s="21"/>
      <c r="F27" s="5"/>
      <c r="G27" s="5"/>
      <c r="H27" s="71"/>
      <c r="I27" s="150"/>
      <c r="J27" s="151"/>
      <c r="K27" s="152"/>
      <c r="L27" s="153"/>
      <c r="M27" s="153"/>
      <c r="N27" s="137">
        <f t="shared" si="1"/>
        <v>0</v>
      </c>
      <c r="O27" s="140"/>
    </row>
    <row r="28" spans="1:23" ht="30" customHeight="1" outlineLevel="1" x14ac:dyDescent="0.3">
      <c r="A28" s="9"/>
      <c r="B28" s="103"/>
      <c r="C28" s="21"/>
      <c r="D28" s="21"/>
      <c r="E28" s="21"/>
      <c r="F28" s="5"/>
      <c r="G28" s="5"/>
      <c r="H28" s="71"/>
      <c r="I28" s="150"/>
      <c r="J28" s="151"/>
      <c r="K28" s="152"/>
      <c r="L28" s="153"/>
      <c r="M28" s="153"/>
      <c r="N28" s="137">
        <f t="shared" si="1"/>
        <v>0</v>
      </c>
      <c r="O28" s="140"/>
    </row>
    <row r="29" spans="1:23" ht="30" customHeight="1" outlineLevel="1" x14ac:dyDescent="0.3">
      <c r="A29" s="9"/>
      <c r="B29" s="72"/>
      <c r="C29" s="5"/>
      <c r="D29" s="5"/>
      <c r="E29" s="5"/>
      <c r="F29" s="5"/>
      <c r="G29" s="5"/>
      <c r="H29" s="71"/>
      <c r="I29" s="150"/>
      <c r="J29" s="151"/>
      <c r="K29" s="152"/>
      <c r="L29" s="153"/>
      <c r="M29" s="153"/>
      <c r="N29" s="137">
        <f t="shared" si="1"/>
        <v>0</v>
      </c>
      <c r="O29" s="140"/>
    </row>
    <row r="30" spans="1:23" ht="30" customHeight="1" outlineLevel="1" x14ac:dyDescent="0.3">
      <c r="A30" s="9"/>
      <c r="B30" s="72"/>
      <c r="C30" s="5"/>
      <c r="D30" s="5"/>
      <c r="E30" s="5"/>
      <c r="F30" s="5"/>
      <c r="G30" s="5"/>
      <c r="H30" s="71"/>
      <c r="I30" s="150"/>
      <c r="J30" s="151"/>
      <c r="K30" s="152"/>
      <c r="L30" s="153"/>
      <c r="M30" s="153"/>
      <c r="N30" s="137">
        <f t="shared" si="1"/>
        <v>0</v>
      </c>
      <c r="O30" s="140"/>
    </row>
    <row r="31" spans="1:23" ht="30" customHeight="1" outlineLevel="1" x14ac:dyDescent="0.3">
      <c r="A31" s="9"/>
      <c r="B31" s="72"/>
      <c r="C31" s="5"/>
      <c r="D31" s="5"/>
      <c r="E31" s="5"/>
      <c r="F31" s="5"/>
      <c r="G31" s="5"/>
      <c r="H31" s="71"/>
      <c r="I31" s="150"/>
      <c r="J31" s="151"/>
      <c r="K31" s="152"/>
      <c r="L31" s="153"/>
      <c r="M31" s="153"/>
      <c r="N31" s="137">
        <f t="shared" si="1"/>
        <v>0</v>
      </c>
      <c r="O31" s="140"/>
    </row>
    <row r="32" spans="1:23" ht="30" customHeight="1" outlineLevel="1" x14ac:dyDescent="0.3">
      <c r="A32" s="9"/>
      <c r="B32" s="72"/>
      <c r="C32" s="5"/>
      <c r="D32" s="5"/>
      <c r="E32" s="5"/>
      <c r="F32" s="5"/>
      <c r="G32" s="5"/>
      <c r="H32" s="71"/>
      <c r="I32" s="150"/>
      <c r="J32" s="151"/>
      <c r="K32" s="152"/>
      <c r="L32" s="153"/>
      <c r="M32" s="153"/>
      <c r="N32" s="137">
        <f t="shared" si="1"/>
        <v>0</v>
      </c>
      <c r="O32" s="140"/>
    </row>
    <row r="33" spans="1:16" ht="30" customHeight="1" outlineLevel="1" x14ac:dyDescent="0.3">
      <c r="A33" s="9"/>
      <c r="B33" s="72"/>
      <c r="C33" s="5"/>
      <c r="D33" s="5"/>
      <c r="E33" s="5"/>
      <c r="F33" s="5"/>
      <c r="G33" s="5"/>
      <c r="H33" s="71"/>
      <c r="I33" s="150"/>
      <c r="J33" s="151"/>
      <c r="K33" s="152"/>
      <c r="L33" s="153"/>
      <c r="M33" s="153"/>
      <c r="N33" s="137">
        <f t="shared" si="1"/>
        <v>0</v>
      </c>
      <c r="O33" s="140"/>
    </row>
    <row r="34" spans="1:16" ht="30" customHeight="1" outlineLevel="1" x14ac:dyDescent="0.3">
      <c r="A34" s="9"/>
      <c r="B34" s="72"/>
      <c r="C34" s="5"/>
      <c r="D34" s="5"/>
      <c r="E34" s="5"/>
      <c r="F34" s="5"/>
      <c r="G34" s="5"/>
      <c r="H34" s="71"/>
      <c r="I34" s="150"/>
      <c r="J34" s="151"/>
      <c r="K34" s="152"/>
      <c r="L34" s="153"/>
      <c r="M34" s="153"/>
      <c r="N34" s="137">
        <f t="shared" si="0"/>
        <v>0</v>
      </c>
      <c r="O34" s="140"/>
    </row>
    <row r="35" spans="1:16" ht="30" customHeight="1" outlineLevel="1" x14ac:dyDescent="0.3">
      <c r="A35" s="9"/>
      <c r="B35" s="72"/>
      <c r="C35" s="5"/>
      <c r="D35" s="5"/>
      <c r="E35" s="5"/>
      <c r="F35" s="5"/>
      <c r="G35" s="5"/>
      <c r="H35" s="71"/>
      <c r="I35" s="150"/>
      <c r="J35" s="151"/>
      <c r="K35" s="152"/>
      <c r="L35" s="153"/>
      <c r="M35" s="153"/>
      <c r="N35" s="137">
        <f t="shared" si="0"/>
        <v>0</v>
      </c>
      <c r="O35" s="140"/>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str">
        <f>VLOOKUP(B20,EAS!A2:B1439,2,0)</f>
        <v>FUNDACIÓN SOCIAL Y CULTURAL AGROAMBIENTE</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t="s">
        <v>2732</v>
      </c>
      <c r="J39" s="265"/>
      <c r="K39" s="265"/>
      <c r="L39" s="265"/>
      <c r="M39" s="265"/>
      <c r="N39" s="265"/>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13" t="s">
        <v>2682</v>
      </c>
      <c r="C48" s="114" t="s">
        <v>32</v>
      </c>
      <c r="D48" s="112" t="s">
        <v>2683</v>
      </c>
      <c r="E48" s="146">
        <v>40610</v>
      </c>
      <c r="F48" s="146">
        <v>42338</v>
      </c>
      <c r="G48" s="173">
        <f>IF(AND(E48&lt;&gt;"",F48&lt;&gt;""),((F48-E48)/30),"")</f>
        <v>57.6</v>
      </c>
      <c r="H48" s="116" t="s">
        <v>2684</v>
      </c>
      <c r="I48" s="115" t="s">
        <v>208</v>
      </c>
      <c r="J48" s="115" t="s">
        <v>210</v>
      </c>
      <c r="K48" s="118">
        <v>1141327560</v>
      </c>
      <c r="L48" s="117" t="s">
        <v>1148</v>
      </c>
      <c r="M48" s="119">
        <v>1</v>
      </c>
      <c r="N48" s="117" t="s">
        <v>27</v>
      </c>
      <c r="O48" s="117" t="s">
        <v>1148</v>
      </c>
      <c r="P48" s="80"/>
    </row>
    <row r="49" spans="1:16" s="6" customFormat="1" ht="24.75" customHeight="1" x14ac:dyDescent="0.3">
      <c r="A49" s="144">
        <v>2</v>
      </c>
      <c r="B49" s="124" t="s">
        <v>2682</v>
      </c>
      <c r="C49" s="126" t="s">
        <v>32</v>
      </c>
      <c r="D49" s="123" t="s">
        <v>2683</v>
      </c>
      <c r="E49" s="146">
        <v>40610</v>
      </c>
      <c r="F49" s="146">
        <v>42338</v>
      </c>
      <c r="G49" s="173">
        <f t="shared" ref="G49:G107" si="2">IF(AND(E49&lt;&gt;"",F49&lt;&gt;""),((F49-E49)/30),"")</f>
        <v>57.6</v>
      </c>
      <c r="H49" s="124" t="s">
        <v>2684</v>
      </c>
      <c r="I49" s="123" t="s">
        <v>208</v>
      </c>
      <c r="J49" s="115" t="s">
        <v>222</v>
      </c>
      <c r="K49" s="125">
        <v>1141327560</v>
      </c>
      <c r="L49" s="126" t="s">
        <v>1148</v>
      </c>
      <c r="M49" s="119">
        <v>1</v>
      </c>
      <c r="N49" s="126" t="s">
        <v>27</v>
      </c>
      <c r="O49" s="126" t="s">
        <v>1148</v>
      </c>
      <c r="P49" s="80"/>
    </row>
    <row r="50" spans="1:16" s="6" customFormat="1" ht="24.75" customHeight="1" x14ac:dyDescent="0.3">
      <c r="A50" s="144">
        <v>3</v>
      </c>
      <c r="B50" s="124" t="s">
        <v>2682</v>
      </c>
      <c r="C50" s="126" t="s">
        <v>32</v>
      </c>
      <c r="D50" s="123" t="s">
        <v>2683</v>
      </c>
      <c r="E50" s="146">
        <v>40610</v>
      </c>
      <c r="F50" s="146">
        <v>42338</v>
      </c>
      <c r="G50" s="173">
        <f t="shared" si="2"/>
        <v>57.6</v>
      </c>
      <c r="H50" s="124" t="s">
        <v>2684</v>
      </c>
      <c r="I50" s="123" t="s">
        <v>208</v>
      </c>
      <c r="J50" s="115" t="s">
        <v>226</v>
      </c>
      <c r="K50" s="125">
        <v>1141327560</v>
      </c>
      <c r="L50" s="126" t="s">
        <v>1148</v>
      </c>
      <c r="M50" s="119">
        <v>1</v>
      </c>
      <c r="N50" s="126" t="s">
        <v>27</v>
      </c>
      <c r="O50" s="126" t="s">
        <v>1148</v>
      </c>
      <c r="P50" s="80"/>
    </row>
    <row r="51" spans="1:16" s="6" customFormat="1" ht="24.75" customHeight="1" outlineLevel="1" x14ac:dyDescent="0.3">
      <c r="A51" s="144">
        <v>4</v>
      </c>
      <c r="B51" s="124" t="s">
        <v>2682</v>
      </c>
      <c r="C51" s="126" t="s">
        <v>32</v>
      </c>
      <c r="D51" s="123" t="s">
        <v>2683</v>
      </c>
      <c r="E51" s="146">
        <v>40610</v>
      </c>
      <c r="F51" s="146">
        <v>42338</v>
      </c>
      <c r="G51" s="173">
        <f t="shared" si="2"/>
        <v>57.6</v>
      </c>
      <c r="H51" s="124" t="s">
        <v>2684</v>
      </c>
      <c r="I51" s="123" t="s">
        <v>208</v>
      </c>
      <c r="J51" s="115" t="s">
        <v>229</v>
      </c>
      <c r="K51" s="125">
        <v>1141327560</v>
      </c>
      <c r="L51" s="126" t="s">
        <v>1148</v>
      </c>
      <c r="M51" s="119">
        <v>1</v>
      </c>
      <c r="N51" s="126" t="s">
        <v>27</v>
      </c>
      <c r="O51" s="126" t="s">
        <v>1148</v>
      </c>
      <c r="P51" s="80"/>
    </row>
    <row r="52" spans="1:16" s="7" customFormat="1" ht="24.75" customHeight="1" outlineLevel="1" x14ac:dyDescent="0.3">
      <c r="A52" s="145">
        <v>5</v>
      </c>
      <c r="B52" s="124" t="s">
        <v>2682</v>
      </c>
      <c r="C52" s="126" t="s">
        <v>32</v>
      </c>
      <c r="D52" s="123" t="s">
        <v>2683</v>
      </c>
      <c r="E52" s="146">
        <v>40610</v>
      </c>
      <c r="F52" s="146">
        <v>42338</v>
      </c>
      <c r="G52" s="173">
        <f t="shared" si="2"/>
        <v>57.6</v>
      </c>
      <c r="H52" s="124" t="s">
        <v>2684</v>
      </c>
      <c r="I52" s="123" t="s">
        <v>208</v>
      </c>
      <c r="J52" s="115" t="s">
        <v>231</v>
      </c>
      <c r="K52" s="125">
        <v>1141327560</v>
      </c>
      <c r="L52" s="126" t="s">
        <v>1148</v>
      </c>
      <c r="M52" s="119">
        <v>1</v>
      </c>
      <c r="N52" s="126" t="s">
        <v>27</v>
      </c>
      <c r="O52" s="126" t="s">
        <v>1148</v>
      </c>
      <c r="P52" s="81"/>
    </row>
    <row r="53" spans="1:16" s="7" customFormat="1" ht="24.75" customHeight="1" outlineLevel="1" x14ac:dyDescent="0.3">
      <c r="A53" s="145">
        <v>6</v>
      </c>
      <c r="B53" s="124" t="s">
        <v>2682</v>
      </c>
      <c r="C53" s="126" t="s">
        <v>32</v>
      </c>
      <c r="D53" s="123" t="s">
        <v>2683</v>
      </c>
      <c r="E53" s="146">
        <v>40610</v>
      </c>
      <c r="F53" s="146">
        <v>42338</v>
      </c>
      <c r="G53" s="173">
        <f t="shared" si="2"/>
        <v>57.6</v>
      </c>
      <c r="H53" s="124" t="s">
        <v>2684</v>
      </c>
      <c r="I53" s="123" t="s">
        <v>208</v>
      </c>
      <c r="J53" s="115" t="s">
        <v>233</v>
      </c>
      <c r="K53" s="125">
        <v>1141327560</v>
      </c>
      <c r="L53" s="126" t="s">
        <v>1148</v>
      </c>
      <c r="M53" s="119">
        <v>1</v>
      </c>
      <c r="N53" s="126" t="s">
        <v>27</v>
      </c>
      <c r="O53" s="126" t="s">
        <v>1148</v>
      </c>
      <c r="P53" s="81"/>
    </row>
    <row r="54" spans="1:16" s="7" customFormat="1" ht="24.75" customHeight="1" outlineLevel="1" x14ac:dyDescent="0.3">
      <c r="A54" s="145">
        <v>7</v>
      </c>
      <c r="B54" s="124" t="s">
        <v>2682</v>
      </c>
      <c r="C54" s="126" t="s">
        <v>32</v>
      </c>
      <c r="D54" s="123" t="s">
        <v>2683</v>
      </c>
      <c r="E54" s="146">
        <v>40610</v>
      </c>
      <c r="F54" s="146">
        <v>42338</v>
      </c>
      <c r="G54" s="173">
        <f t="shared" si="2"/>
        <v>57.6</v>
      </c>
      <c r="H54" s="124" t="s">
        <v>2684</v>
      </c>
      <c r="I54" s="123" t="s">
        <v>208</v>
      </c>
      <c r="J54" s="115" t="s">
        <v>235</v>
      </c>
      <c r="K54" s="125">
        <v>1141327560</v>
      </c>
      <c r="L54" s="126" t="s">
        <v>1148</v>
      </c>
      <c r="M54" s="119">
        <v>1</v>
      </c>
      <c r="N54" s="126" t="s">
        <v>27</v>
      </c>
      <c r="O54" s="126" t="s">
        <v>1148</v>
      </c>
      <c r="P54" s="81"/>
    </row>
    <row r="55" spans="1:16" s="7" customFormat="1" ht="24.75" customHeight="1" outlineLevel="1" x14ac:dyDescent="0.3">
      <c r="A55" s="145">
        <v>8</v>
      </c>
      <c r="B55" s="124" t="s">
        <v>2682</v>
      </c>
      <c r="C55" s="126" t="s">
        <v>32</v>
      </c>
      <c r="D55" s="123" t="s">
        <v>2683</v>
      </c>
      <c r="E55" s="146">
        <v>40610</v>
      </c>
      <c r="F55" s="146">
        <v>42338</v>
      </c>
      <c r="G55" s="173">
        <f t="shared" si="2"/>
        <v>57.6</v>
      </c>
      <c r="H55" s="124" t="s">
        <v>2684</v>
      </c>
      <c r="I55" s="123" t="s">
        <v>208</v>
      </c>
      <c r="J55" s="115" t="s">
        <v>236</v>
      </c>
      <c r="K55" s="125">
        <v>1141327560</v>
      </c>
      <c r="L55" s="126" t="s">
        <v>1148</v>
      </c>
      <c r="M55" s="119">
        <v>1</v>
      </c>
      <c r="N55" s="126" t="s">
        <v>27</v>
      </c>
      <c r="O55" s="126" t="s">
        <v>1148</v>
      </c>
      <c r="P55" s="81"/>
    </row>
    <row r="56" spans="1:16" s="7" customFormat="1" ht="24.75" customHeight="1" outlineLevel="1" x14ac:dyDescent="0.3">
      <c r="A56" s="145">
        <v>9</v>
      </c>
      <c r="B56" s="124" t="s">
        <v>2682</v>
      </c>
      <c r="C56" s="126" t="s">
        <v>32</v>
      </c>
      <c r="D56" s="123" t="s">
        <v>2683</v>
      </c>
      <c r="E56" s="146">
        <v>40610</v>
      </c>
      <c r="F56" s="146">
        <v>42338</v>
      </c>
      <c r="G56" s="173">
        <f t="shared" si="2"/>
        <v>57.6</v>
      </c>
      <c r="H56" s="124" t="s">
        <v>2684</v>
      </c>
      <c r="I56" s="123" t="s">
        <v>208</v>
      </c>
      <c r="J56" s="115" t="s">
        <v>246</v>
      </c>
      <c r="K56" s="125">
        <v>1141327560</v>
      </c>
      <c r="L56" s="126" t="s">
        <v>1148</v>
      </c>
      <c r="M56" s="119">
        <v>1</v>
      </c>
      <c r="N56" s="126" t="s">
        <v>27</v>
      </c>
      <c r="O56" s="126" t="s">
        <v>1148</v>
      </c>
      <c r="P56" s="81"/>
    </row>
    <row r="57" spans="1:16" s="7" customFormat="1" ht="24.75" customHeight="1" outlineLevel="1" x14ac:dyDescent="0.3">
      <c r="A57" s="145">
        <v>10</v>
      </c>
      <c r="B57" s="124" t="s">
        <v>2685</v>
      </c>
      <c r="C57" s="126" t="s">
        <v>32</v>
      </c>
      <c r="D57" s="123" t="s">
        <v>2686</v>
      </c>
      <c r="E57" s="146">
        <v>41794</v>
      </c>
      <c r="F57" s="146">
        <v>42978</v>
      </c>
      <c r="G57" s="173">
        <f t="shared" si="2"/>
        <v>39.466666666666669</v>
      </c>
      <c r="H57" s="124" t="s">
        <v>2687</v>
      </c>
      <c r="I57" s="123" t="s">
        <v>208</v>
      </c>
      <c r="J57" s="63" t="s">
        <v>210</v>
      </c>
      <c r="K57" s="66">
        <v>903461000</v>
      </c>
      <c r="L57" s="126" t="s">
        <v>1148</v>
      </c>
      <c r="M57" s="119">
        <v>1</v>
      </c>
      <c r="N57" s="126" t="s">
        <v>27</v>
      </c>
      <c r="O57" s="126" t="s">
        <v>1148</v>
      </c>
      <c r="P57" s="81"/>
    </row>
    <row r="58" spans="1:16" s="7" customFormat="1" ht="24.75" customHeight="1" outlineLevel="1" x14ac:dyDescent="0.3">
      <c r="A58" s="145">
        <v>11</v>
      </c>
      <c r="B58" s="124" t="s">
        <v>2685</v>
      </c>
      <c r="C58" s="126" t="s">
        <v>32</v>
      </c>
      <c r="D58" s="123" t="s">
        <v>2686</v>
      </c>
      <c r="E58" s="146">
        <v>41794</v>
      </c>
      <c r="F58" s="146">
        <v>42978</v>
      </c>
      <c r="G58" s="173">
        <f t="shared" si="2"/>
        <v>39.466666666666669</v>
      </c>
      <c r="H58" s="124" t="s">
        <v>2687</v>
      </c>
      <c r="I58" s="123" t="s">
        <v>208</v>
      </c>
      <c r="J58" s="63" t="s">
        <v>222</v>
      </c>
      <c r="K58" s="125">
        <v>903461000</v>
      </c>
      <c r="L58" s="126" t="s">
        <v>1148</v>
      </c>
      <c r="M58" s="119">
        <v>1</v>
      </c>
      <c r="N58" s="126" t="s">
        <v>27</v>
      </c>
      <c r="O58" s="126" t="s">
        <v>1148</v>
      </c>
      <c r="P58" s="81"/>
    </row>
    <row r="59" spans="1:16" s="7" customFormat="1" ht="24.75" customHeight="1" outlineLevel="1" x14ac:dyDescent="0.3">
      <c r="A59" s="145">
        <v>12</v>
      </c>
      <c r="B59" s="124" t="s">
        <v>2685</v>
      </c>
      <c r="C59" s="126" t="s">
        <v>32</v>
      </c>
      <c r="D59" s="123" t="s">
        <v>2686</v>
      </c>
      <c r="E59" s="146">
        <v>41794</v>
      </c>
      <c r="F59" s="146">
        <v>42978</v>
      </c>
      <c r="G59" s="173">
        <f t="shared" si="2"/>
        <v>39.466666666666669</v>
      </c>
      <c r="H59" s="124" t="s">
        <v>2687</v>
      </c>
      <c r="I59" s="123" t="s">
        <v>208</v>
      </c>
      <c r="J59" s="63" t="s">
        <v>226</v>
      </c>
      <c r="K59" s="125">
        <v>903461000</v>
      </c>
      <c r="L59" s="126" t="s">
        <v>1148</v>
      </c>
      <c r="M59" s="119">
        <v>1</v>
      </c>
      <c r="N59" s="126" t="s">
        <v>27</v>
      </c>
      <c r="O59" s="126" t="s">
        <v>1148</v>
      </c>
      <c r="P59" s="81"/>
    </row>
    <row r="60" spans="1:16" s="7" customFormat="1" ht="24.75" customHeight="1" outlineLevel="1" x14ac:dyDescent="0.3">
      <c r="A60" s="145">
        <v>13</v>
      </c>
      <c r="B60" s="124" t="s">
        <v>2685</v>
      </c>
      <c r="C60" s="126" t="s">
        <v>32</v>
      </c>
      <c r="D60" s="123" t="s">
        <v>2686</v>
      </c>
      <c r="E60" s="146">
        <v>41794</v>
      </c>
      <c r="F60" s="146">
        <v>42978</v>
      </c>
      <c r="G60" s="173">
        <f t="shared" si="2"/>
        <v>39.466666666666669</v>
      </c>
      <c r="H60" s="124" t="s">
        <v>2687</v>
      </c>
      <c r="I60" s="123" t="s">
        <v>208</v>
      </c>
      <c r="J60" s="63" t="s">
        <v>229</v>
      </c>
      <c r="K60" s="125">
        <v>903461000</v>
      </c>
      <c r="L60" s="126" t="s">
        <v>1148</v>
      </c>
      <c r="M60" s="119">
        <v>1</v>
      </c>
      <c r="N60" s="126" t="s">
        <v>27</v>
      </c>
      <c r="O60" s="126" t="s">
        <v>1148</v>
      </c>
      <c r="P60" s="81"/>
    </row>
    <row r="61" spans="1:16" s="7" customFormat="1" ht="24.75" customHeight="1" outlineLevel="1" x14ac:dyDescent="0.3">
      <c r="A61" s="145">
        <v>14</v>
      </c>
      <c r="B61" s="124" t="s">
        <v>2685</v>
      </c>
      <c r="C61" s="126" t="s">
        <v>32</v>
      </c>
      <c r="D61" s="123" t="s">
        <v>2686</v>
      </c>
      <c r="E61" s="146">
        <v>41794</v>
      </c>
      <c r="F61" s="146">
        <v>42978</v>
      </c>
      <c r="G61" s="173">
        <f t="shared" si="2"/>
        <v>39.466666666666669</v>
      </c>
      <c r="H61" s="124" t="s">
        <v>2687</v>
      </c>
      <c r="I61" s="123" t="s">
        <v>208</v>
      </c>
      <c r="J61" s="63" t="s">
        <v>231</v>
      </c>
      <c r="K61" s="125">
        <v>903461000</v>
      </c>
      <c r="L61" s="126" t="s">
        <v>1148</v>
      </c>
      <c r="M61" s="119">
        <v>1</v>
      </c>
      <c r="N61" s="126" t="s">
        <v>27</v>
      </c>
      <c r="O61" s="126" t="s">
        <v>1148</v>
      </c>
      <c r="P61" s="81"/>
    </row>
    <row r="62" spans="1:16" s="7" customFormat="1" ht="24.75" customHeight="1" outlineLevel="1" x14ac:dyDescent="0.3">
      <c r="A62" s="145">
        <v>15</v>
      </c>
      <c r="B62" s="124" t="s">
        <v>2685</v>
      </c>
      <c r="C62" s="126" t="s">
        <v>32</v>
      </c>
      <c r="D62" s="123" t="s">
        <v>2686</v>
      </c>
      <c r="E62" s="146">
        <v>41794</v>
      </c>
      <c r="F62" s="146">
        <v>42978</v>
      </c>
      <c r="G62" s="173">
        <f t="shared" si="2"/>
        <v>39.466666666666669</v>
      </c>
      <c r="H62" s="124" t="s">
        <v>2687</v>
      </c>
      <c r="I62" s="123" t="s">
        <v>208</v>
      </c>
      <c r="J62" s="63" t="s">
        <v>233</v>
      </c>
      <c r="K62" s="125">
        <v>903461000</v>
      </c>
      <c r="L62" s="126" t="s">
        <v>1148</v>
      </c>
      <c r="M62" s="119">
        <v>1</v>
      </c>
      <c r="N62" s="126" t="s">
        <v>27</v>
      </c>
      <c r="O62" s="126" t="s">
        <v>1148</v>
      </c>
      <c r="P62" s="81"/>
    </row>
    <row r="63" spans="1:16" s="7" customFormat="1" ht="24.75" customHeight="1" outlineLevel="1" x14ac:dyDescent="0.3">
      <c r="A63" s="145">
        <v>16</v>
      </c>
      <c r="B63" s="124" t="s">
        <v>2685</v>
      </c>
      <c r="C63" s="126" t="s">
        <v>32</v>
      </c>
      <c r="D63" s="123" t="s">
        <v>2686</v>
      </c>
      <c r="E63" s="146">
        <v>41794</v>
      </c>
      <c r="F63" s="146">
        <v>42978</v>
      </c>
      <c r="G63" s="173">
        <f t="shared" si="2"/>
        <v>39.466666666666669</v>
      </c>
      <c r="H63" s="124" t="s">
        <v>2687</v>
      </c>
      <c r="I63" s="123" t="s">
        <v>208</v>
      </c>
      <c r="J63" s="63" t="s">
        <v>235</v>
      </c>
      <c r="K63" s="125">
        <v>903461000</v>
      </c>
      <c r="L63" s="126" t="s">
        <v>1148</v>
      </c>
      <c r="M63" s="119">
        <v>1</v>
      </c>
      <c r="N63" s="126" t="s">
        <v>27</v>
      </c>
      <c r="O63" s="126" t="s">
        <v>1148</v>
      </c>
      <c r="P63" s="81"/>
    </row>
    <row r="64" spans="1:16" s="7" customFormat="1" ht="24.75" customHeight="1" outlineLevel="1" x14ac:dyDescent="0.3">
      <c r="A64" s="145">
        <v>17</v>
      </c>
      <c r="B64" s="124" t="s">
        <v>2685</v>
      </c>
      <c r="C64" s="126" t="s">
        <v>32</v>
      </c>
      <c r="D64" s="123" t="s">
        <v>2686</v>
      </c>
      <c r="E64" s="146">
        <v>41794</v>
      </c>
      <c r="F64" s="146">
        <v>42978</v>
      </c>
      <c r="G64" s="173">
        <f t="shared" si="2"/>
        <v>39.466666666666669</v>
      </c>
      <c r="H64" s="124" t="s">
        <v>2687</v>
      </c>
      <c r="I64" s="123" t="s">
        <v>208</v>
      </c>
      <c r="J64" s="63" t="s">
        <v>236</v>
      </c>
      <c r="K64" s="125">
        <v>903461000</v>
      </c>
      <c r="L64" s="126" t="s">
        <v>1148</v>
      </c>
      <c r="M64" s="119">
        <v>1</v>
      </c>
      <c r="N64" s="126" t="s">
        <v>27</v>
      </c>
      <c r="O64" s="126" t="s">
        <v>1148</v>
      </c>
      <c r="P64" s="81"/>
    </row>
    <row r="65" spans="1:16" s="7" customFormat="1" ht="24.75" customHeight="1" outlineLevel="1" x14ac:dyDescent="0.3">
      <c r="A65" s="145">
        <v>18</v>
      </c>
      <c r="B65" s="124" t="s">
        <v>2685</v>
      </c>
      <c r="C65" s="126" t="s">
        <v>32</v>
      </c>
      <c r="D65" s="123" t="s">
        <v>2686</v>
      </c>
      <c r="E65" s="146">
        <v>41794</v>
      </c>
      <c r="F65" s="146">
        <v>42978</v>
      </c>
      <c r="G65" s="173">
        <f t="shared" si="2"/>
        <v>39.466666666666669</v>
      </c>
      <c r="H65" s="124" t="s">
        <v>2687</v>
      </c>
      <c r="I65" s="123" t="s">
        <v>208</v>
      </c>
      <c r="J65" s="63" t="s">
        <v>239</v>
      </c>
      <c r="K65" s="125">
        <v>903461000</v>
      </c>
      <c r="L65" s="126" t="s">
        <v>1148</v>
      </c>
      <c r="M65" s="119">
        <v>1</v>
      </c>
      <c r="N65" s="126" t="s">
        <v>27</v>
      </c>
      <c r="O65" s="126" t="s">
        <v>1148</v>
      </c>
      <c r="P65" s="81"/>
    </row>
    <row r="66" spans="1:16" s="7" customFormat="1" ht="24.75" customHeight="1" outlineLevel="1" x14ac:dyDescent="0.3">
      <c r="A66" s="145">
        <v>19</v>
      </c>
      <c r="B66" s="124" t="s">
        <v>2688</v>
      </c>
      <c r="C66" s="126" t="s">
        <v>32</v>
      </c>
      <c r="D66" s="123" t="s">
        <v>2689</v>
      </c>
      <c r="E66" s="146">
        <v>43132</v>
      </c>
      <c r="F66" s="146">
        <v>43798</v>
      </c>
      <c r="G66" s="173">
        <f t="shared" si="2"/>
        <v>22.2</v>
      </c>
      <c r="H66" s="124" t="s">
        <v>2687</v>
      </c>
      <c r="I66" s="123" t="s">
        <v>208</v>
      </c>
      <c r="J66" s="63" t="s">
        <v>210</v>
      </c>
      <c r="K66" s="66">
        <v>457548000</v>
      </c>
      <c r="L66" s="126" t="s">
        <v>1148</v>
      </c>
      <c r="M66" s="119">
        <v>1</v>
      </c>
      <c r="N66" s="126" t="s">
        <v>27</v>
      </c>
      <c r="O66" s="126" t="s">
        <v>1148</v>
      </c>
      <c r="P66" s="81"/>
    </row>
    <row r="67" spans="1:16" s="7" customFormat="1" ht="24.75" customHeight="1" outlineLevel="1" x14ac:dyDescent="0.3">
      <c r="A67" s="145">
        <v>20</v>
      </c>
      <c r="B67" s="124" t="s">
        <v>2688</v>
      </c>
      <c r="C67" s="126" t="s">
        <v>32</v>
      </c>
      <c r="D67" s="123" t="s">
        <v>2689</v>
      </c>
      <c r="E67" s="146">
        <v>43132</v>
      </c>
      <c r="F67" s="146">
        <v>43798</v>
      </c>
      <c r="G67" s="173">
        <f t="shared" si="2"/>
        <v>22.2</v>
      </c>
      <c r="H67" s="124" t="s">
        <v>2687</v>
      </c>
      <c r="I67" s="123" t="s">
        <v>208</v>
      </c>
      <c r="J67" s="63" t="s">
        <v>222</v>
      </c>
      <c r="K67" s="125">
        <v>457548000</v>
      </c>
      <c r="L67" s="126" t="s">
        <v>1148</v>
      </c>
      <c r="M67" s="119">
        <v>1</v>
      </c>
      <c r="N67" s="126" t="s">
        <v>27</v>
      </c>
      <c r="O67" s="126" t="s">
        <v>1148</v>
      </c>
      <c r="P67" s="81"/>
    </row>
    <row r="68" spans="1:16" s="7" customFormat="1" ht="24.75" customHeight="1" outlineLevel="1" x14ac:dyDescent="0.3">
      <c r="A68" s="144">
        <v>21</v>
      </c>
      <c r="B68" s="124" t="s">
        <v>2688</v>
      </c>
      <c r="C68" s="126" t="s">
        <v>32</v>
      </c>
      <c r="D68" s="123" t="s">
        <v>2689</v>
      </c>
      <c r="E68" s="146">
        <v>43132</v>
      </c>
      <c r="F68" s="146">
        <v>43798</v>
      </c>
      <c r="G68" s="173">
        <f t="shared" si="2"/>
        <v>22.2</v>
      </c>
      <c r="H68" s="124" t="s">
        <v>2687</v>
      </c>
      <c r="I68" s="123" t="s">
        <v>208</v>
      </c>
      <c r="J68" s="123" t="s">
        <v>226</v>
      </c>
      <c r="K68" s="125">
        <v>457548000</v>
      </c>
      <c r="L68" s="126" t="s">
        <v>1148</v>
      </c>
      <c r="M68" s="119">
        <v>1</v>
      </c>
      <c r="N68" s="126" t="s">
        <v>27</v>
      </c>
      <c r="O68" s="126" t="s">
        <v>1148</v>
      </c>
      <c r="P68" s="81"/>
    </row>
    <row r="69" spans="1:16" s="7" customFormat="1" ht="24.75" customHeight="1" outlineLevel="1" x14ac:dyDescent="0.3">
      <c r="A69" s="144">
        <v>22</v>
      </c>
      <c r="B69" s="124" t="s">
        <v>2688</v>
      </c>
      <c r="C69" s="126" t="s">
        <v>32</v>
      </c>
      <c r="D69" s="123" t="s">
        <v>2689</v>
      </c>
      <c r="E69" s="146">
        <v>43132</v>
      </c>
      <c r="F69" s="146">
        <v>43798</v>
      </c>
      <c r="G69" s="173">
        <f t="shared" si="2"/>
        <v>22.2</v>
      </c>
      <c r="H69" s="124" t="s">
        <v>2687</v>
      </c>
      <c r="I69" s="123" t="s">
        <v>208</v>
      </c>
      <c r="J69" s="123" t="s">
        <v>231</v>
      </c>
      <c r="K69" s="125">
        <v>457548000</v>
      </c>
      <c r="L69" s="126" t="s">
        <v>1148</v>
      </c>
      <c r="M69" s="119">
        <v>1</v>
      </c>
      <c r="N69" s="126" t="s">
        <v>27</v>
      </c>
      <c r="O69" s="126" t="s">
        <v>1148</v>
      </c>
      <c r="P69" s="81"/>
    </row>
    <row r="70" spans="1:16" s="7" customFormat="1" ht="24.75" customHeight="1" outlineLevel="1" x14ac:dyDescent="0.3">
      <c r="A70" s="144">
        <v>23</v>
      </c>
      <c r="B70" s="124" t="s">
        <v>2688</v>
      </c>
      <c r="C70" s="126" t="s">
        <v>32</v>
      </c>
      <c r="D70" s="123" t="s">
        <v>2689</v>
      </c>
      <c r="E70" s="146">
        <v>43132</v>
      </c>
      <c r="F70" s="146">
        <v>43798</v>
      </c>
      <c r="G70" s="173">
        <f t="shared" si="2"/>
        <v>22.2</v>
      </c>
      <c r="H70" s="124" t="s">
        <v>2687</v>
      </c>
      <c r="I70" s="123" t="s">
        <v>208</v>
      </c>
      <c r="J70" s="123" t="s">
        <v>229</v>
      </c>
      <c r="K70" s="125">
        <v>457548000</v>
      </c>
      <c r="L70" s="126" t="s">
        <v>1148</v>
      </c>
      <c r="M70" s="119">
        <v>1</v>
      </c>
      <c r="N70" s="126" t="s">
        <v>27</v>
      </c>
      <c r="O70" s="126" t="s">
        <v>1148</v>
      </c>
      <c r="P70" s="81"/>
    </row>
    <row r="71" spans="1:16" s="7" customFormat="1" ht="24.75" customHeight="1" outlineLevel="1" x14ac:dyDescent="0.3">
      <c r="A71" s="144">
        <v>24</v>
      </c>
      <c r="B71" s="124" t="s">
        <v>2688</v>
      </c>
      <c r="C71" s="126" t="s">
        <v>32</v>
      </c>
      <c r="D71" s="123" t="s">
        <v>2689</v>
      </c>
      <c r="E71" s="146">
        <v>43132</v>
      </c>
      <c r="F71" s="146">
        <v>43798</v>
      </c>
      <c r="G71" s="173">
        <f t="shared" si="2"/>
        <v>22.2</v>
      </c>
      <c r="H71" s="124" t="s">
        <v>2687</v>
      </c>
      <c r="I71" s="123" t="s">
        <v>208</v>
      </c>
      <c r="J71" s="123" t="s">
        <v>233</v>
      </c>
      <c r="K71" s="125">
        <v>457548000</v>
      </c>
      <c r="L71" s="126" t="s">
        <v>1148</v>
      </c>
      <c r="M71" s="119">
        <v>1</v>
      </c>
      <c r="N71" s="126" t="s">
        <v>27</v>
      </c>
      <c r="O71" s="126" t="s">
        <v>1148</v>
      </c>
      <c r="P71" s="81"/>
    </row>
    <row r="72" spans="1:16" s="7" customFormat="1" ht="24.75" customHeight="1" outlineLevel="1" x14ac:dyDescent="0.3">
      <c r="A72" s="145">
        <v>25</v>
      </c>
      <c r="B72" s="124" t="s">
        <v>2688</v>
      </c>
      <c r="C72" s="126" t="s">
        <v>32</v>
      </c>
      <c r="D72" s="123" t="s">
        <v>2689</v>
      </c>
      <c r="E72" s="146">
        <v>43132</v>
      </c>
      <c r="F72" s="146">
        <v>43798</v>
      </c>
      <c r="G72" s="173">
        <f t="shared" si="2"/>
        <v>22.2</v>
      </c>
      <c r="H72" s="124" t="s">
        <v>2687</v>
      </c>
      <c r="I72" s="123" t="s">
        <v>208</v>
      </c>
      <c r="J72" s="123" t="s">
        <v>235</v>
      </c>
      <c r="K72" s="125">
        <v>457548000</v>
      </c>
      <c r="L72" s="126" t="s">
        <v>1148</v>
      </c>
      <c r="M72" s="119">
        <v>1</v>
      </c>
      <c r="N72" s="126" t="s">
        <v>27</v>
      </c>
      <c r="O72" s="126" t="s">
        <v>1148</v>
      </c>
      <c r="P72" s="81"/>
    </row>
    <row r="73" spans="1:16" s="7" customFormat="1" ht="24.75" customHeight="1" outlineLevel="1" x14ac:dyDescent="0.3">
      <c r="A73" s="145">
        <v>26</v>
      </c>
      <c r="B73" s="124" t="s">
        <v>2688</v>
      </c>
      <c r="C73" s="126" t="s">
        <v>32</v>
      </c>
      <c r="D73" s="123" t="s">
        <v>2689</v>
      </c>
      <c r="E73" s="146">
        <v>43132</v>
      </c>
      <c r="F73" s="146">
        <v>43798</v>
      </c>
      <c r="G73" s="173">
        <f t="shared" si="2"/>
        <v>22.2</v>
      </c>
      <c r="H73" s="124" t="s">
        <v>2687</v>
      </c>
      <c r="I73" s="123" t="s">
        <v>208</v>
      </c>
      <c r="J73" s="123" t="s">
        <v>236</v>
      </c>
      <c r="K73" s="125">
        <v>457548000</v>
      </c>
      <c r="L73" s="126" t="s">
        <v>1148</v>
      </c>
      <c r="M73" s="119">
        <v>1</v>
      </c>
      <c r="N73" s="126" t="s">
        <v>27</v>
      </c>
      <c r="O73" s="126" t="s">
        <v>1148</v>
      </c>
      <c r="P73" s="81"/>
    </row>
    <row r="74" spans="1:16" s="7" customFormat="1" ht="24.75" customHeight="1" outlineLevel="1" x14ac:dyDescent="0.3">
      <c r="A74" s="145">
        <v>27</v>
      </c>
      <c r="B74" s="124" t="s">
        <v>2688</v>
      </c>
      <c r="C74" s="126" t="s">
        <v>32</v>
      </c>
      <c r="D74" s="123" t="s">
        <v>2689</v>
      </c>
      <c r="E74" s="146">
        <v>43132</v>
      </c>
      <c r="F74" s="146">
        <v>43798</v>
      </c>
      <c r="G74" s="173">
        <f t="shared" si="2"/>
        <v>22.2</v>
      </c>
      <c r="H74" s="124" t="s">
        <v>2687</v>
      </c>
      <c r="I74" s="123" t="s">
        <v>208</v>
      </c>
      <c r="J74" s="123" t="s">
        <v>241</v>
      </c>
      <c r="K74" s="125">
        <v>457548000</v>
      </c>
      <c r="L74" s="126" t="s">
        <v>1148</v>
      </c>
      <c r="M74" s="119">
        <v>1</v>
      </c>
      <c r="N74" s="126" t="s">
        <v>27</v>
      </c>
      <c r="O74" s="126" t="s">
        <v>1148</v>
      </c>
      <c r="P74" s="81"/>
    </row>
    <row r="75" spans="1:16" s="7" customFormat="1" ht="24.75" customHeight="1" outlineLevel="1" x14ac:dyDescent="0.3">
      <c r="A75" s="145">
        <v>28</v>
      </c>
      <c r="B75" s="124" t="s">
        <v>2690</v>
      </c>
      <c r="C75" s="126" t="s">
        <v>32</v>
      </c>
      <c r="D75" s="123" t="s">
        <v>2691</v>
      </c>
      <c r="E75" s="146">
        <v>43620</v>
      </c>
      <c r="F75" s="146">
        <v>44185</v>
      </c>
      <c r="G75" s="173">
        <f t="shared" si="2"/>
        <v>18.833333333333332</v>
      </c>
      <c r="H75" s="124" t="s">
        <v>2692</v>
      </c>
      <c r="I75" s="123" t="s">
        <v>208</v>
      </c>
      <c r="J75" s="123" t="s">
        <v>210</v>
      </c>
      <c r="K75" s="125">
        <v>489670000</v>
      </c>
      <c r="L75" s="126" t="s">
        <v>1148</v>
      </c>
      <c r="M75" s="119">
        <v>1</v>
      </c>
      <c r="N75" s="126" t="s">
        <v>27</v>
      </c>
      <c r="O75" s="126" t="s">
        <v>1148</v>
      </c>
      <c r="P75" s="81"/>
    </row>
    <row r="76" spans="1:16" s="7" customFormat="1" ht="24.75" customHeight="1" outlineLevel="1" x14ac:dyDescent="0.3">
      <c r="A76" s="145">
        <v>29</v>
      </c>
      <c r="B76" s="124" t="s">
        <v>2690</v>
      </c>
      <c r="C76" s="126" t="s">
        <v>32</v>
      </c>
      <c r="D76" s="123" t="s">
        <v>2691</v>
      </c>
      <c r="E76" s="146">
        <v>43620</v>
      </c>
      <c r="F76" s="146">
        <v>44185</v>
      </c>
      <c r="G76" s="173">
        <f t="shared" si="2"/>
        <v>18.833333333333332</v>
      </c>
      <c r="H76" s="124" t="s">
        <v>2692</v>
      </c>
      <c r="I76" s="123" t="s">
        <v>208</v>
      </c>
      <c r="J76" s="123" t="s">
        <v>222</v>
      </c>
      <c r="K76" s="125">
        <v>489670000</v>
      </c>
      <c r="L76" s="126" t="s">
        <v>1148</v>
      </c>
      <c r="M76" s="119">
        <v>1</v>
      </c>
      <c r="N76" s="126" t="s">
        <v>27</v>
      </c>
      <c r="O76" s="126" t="s">
        <v>1148</v>
      </c>
      <c r="P76" s="81"/>
    </row>
    <row r="77" spans="1:16" s="7" customFormat="1" ht="24.75" customHeight="1" outlineLevel="1" x14ac:dyDescent="0.3">
      <c r="A77" s="145">
        <v>30</v>
      </c>
      <c r="B77" s="124" t="s">
        <v>2690</v>
      </c>
      <c r="C77" s="126" t="s">
        <v>32</v>
      </c>
      <c r="D77" s="123" t="s">
        <v>2691</v>
      </c>
      <c r="E77" s="146">
        <v>43620</v>
      </c>
      <c r="F77" s="146">
        <v>44185</v>
      </c>
      <c r="G77" s="173">
        <f t="shared" si="2"/>
        <v>18.833333333333332</v>
      </c>
      <c r="H77" s="124" t="s">
        <v>2692</v>
      </c>
      <c r="I77" s="123" t="s">
        <v>208</v>
      </c>
      <c r="J77" s="123" t="s">
        <v>223</v>
      </c>
      <c r="K77" s="125">
        <v>489670000</v>
      </c>
      <c r="L77" s="126" t="s">
        <v>1148</v>
      </c>
      <c r="M77" s="119">
        <v>1</v>
      </c>
      <c r="N77" s="126" t="s">
        <v>27</v>
      </c>
      <c r="O77" s="126" t="s">
        <v>1148</v>
      </c>
      <c r="P77" s="81"/>
    </row>
    <row r="78" spans="1:16" s="7" customFormat="1" ht="24.75" customHeight="1" outlineLevel="1" x14ac:dyDescent="0.3">
      <c r="A78" s="145">
        <v>31</v>
      </c>
      <c r="B78" s="124" t="s">
        <v>2690</v>
      </c>
      <c r="C78" s="126" t="s">
        <v>32</v>
      </c>
      <c r="D78" s="123" t="s">
        <v>2691</v>
      </c>
      <c r="E78" s="146">
        <v>43620</v>
      </c>
      <c r="F78" s="146">
        <v>44185</v>
      </c>
      <c r="G78" s="173">
        <f t="shared" si="2"/>
        <v>18.833333333333332</v>
      </c>
      <c r="H78" s="124" t="s">
        <v>2692</v>
      </c>
      <c r="I78" s="123" t="s">
        <v>208</v>
      </c>
      <c r="J78" s="123" t="s">
        <v>226</v>
      </c>
      <c r="K78" s="125">
        <v>489670000</v>
      </c>
      <c r="L78" s="126" t="s">
        <v>1148</v>
      </c>
      <c r="M78" s="119">
        <v>1</v>
      </c>
      <c r="N78" s="126" t="s">
        <v>27</v>
      </c>
      <c r="O78" s="126" t="s">
        <v>1148</v>
      </c>
      <c r="P78" s="81"/>
    </row>
    <row r="79" spans="1:16" s="7" customFormat="1" ht="24.75" customHeight="1" outlineLevel="1" x14ac:dyDescent="0.3">
      <c r="A79" s="145">
        <v>32</v>
      </c>
      <c r="B79" s="124" t="s">
        <v>2690</v>
      </c>
      <c r="C79" s="126" t="s">
        <v>32</v>
      </c>
      <c r="D79" s="123" t="s">
        <v>2691</v>
      </c>
      <c r="E79" s="146">
        <v>43620</v>
      </c>
      <c r="F79" s="146">
        <v>44185</v>
      </c>
      <c r="G79" s="173">
        <f t="shared" si="2"/>
        <v>18.833333333333332</v>
      </c>
      <c r="H79" s="124" t="s">
        <v>2692</v>
      </c>
      <c r="I79" s="123" t="s">
        <v>208</v>
      </c>
      <c r="J79" s="123" t="s">
        <v>229</v>
      </c>
      <c r="K79" s="125">
        <v>489670000</v>
      </c>
      <c r="L79" s="126" t="s">
        <v>1148</v>
      </c>
      <c r="M79" s="119">
        <v>1</v>
      </c>
      <c r="N79" s="126" t="s">
        <v>27</v>
      </c>
      <c r="O79" s="126" t="s">
        <v>1148</v>
      </c>
      <c r="P79" s="81"/>
    </row>
    <row r="80" spans="1:16" s="7" customFormat="1" ht="24.75" customHeight="1" outlineLevel="1" x14ac:dyDescent="0.3">
      <c r="A80" s="145">
        <v>33</v>
      </c>
      <c r="B80" s="124" t="s">
        <v>2690</v>
      </c>
      <c r="C80" s="126" t="s">
        <v>32</v>
      </c>
      <c r="D80" s="123" t="s">
        <v>2691</v>
      </c>
      <c r="E80" s="146">
        <v>43620</v>
      </c>
      <c r="F80" s="146">
        <v>44185</v>
      </c>
      <c r="G80" s="173">
        <f t="shared" si="2"/>
        <v>18.833333333333332</v>
      </c>
      <c r="H80" s="124" t="s">
        <v>2692</v>
      </c>
      <c r="I80" s="123" t="s">
        <v>208</v>
      </c>
      <c r="J80" s="123" t="s">
        <v>231</v>
      </c>
      <c r="K80" s="125">
        <v>489670000</v>
      </c>
      <c r="L80" s="126" t="s">
        <v>1148</v>
      </c>
      <c r="M80" s="119">
        <v>1</v>
      </c>
      <c r="N80" s="126" t="s">
        <v>27</v>
      </c>
      <c r="O80" s="126" t="s">
        <v>1148</v>
      </c>
      <c r="P80" s="81"/>
    </row>
    <row r="81" spans="1:16" s="7" customFormat="1" ht="24.75" customHeight="1" outlineLevel="1" x14ac:dyDescent="0.3">
      <c r="A81" s="145">
        <v>34</v>
      </c>
      <c r="B81" s="124" t="s">
        <v>2690</v>
      </c>
      <c r="C81" s="126" t="s">
        <v>32</v>
      </c>
      <c r="D81" s="123" t="s">
        <v>2691</v>
      </c>
      <c r="E81" s="146">
        <v>43620</v>
      </c>
      <c r="F81" s="146">
        <v>44185</v>
      </c>
      <c r="G81" s="173">
        <f t="shared" si="2"/>
        <v>18.833333333333332</v>
      </c>
      <c r="H81" s="124" t="s">
        <v>2692</v>
      </c>
      <c r="I81" s="123" t="s">
        <v>208</v>
      </c>
      <c r="J81" s="123" t="s">
        <v>233</v>
      </c>
      <c r="K81" s="125">
        <v>489670000</v>
      </c>
      <c r="L81" s="126" t="s">
        <v>1148</v>
      </c>
      <c r="M81" s="119">
        <v>1</v>
      </c>
      <c r="N81" s="126" t="s">
        <v>27</v>
      </c>
      <c r="O81" s="126" t="s">
        <v>1148</v>
      </c>
      <c r="P81" s="81"/>
    </row>
    <row r="82" spans="1:16" s="7" customFormat="1" ht="24.75" customHeight="1" outlineLevel="1" x14ac:dyDescent="0.3">
      <c r="A82" s="145">
        <v>35</v>
      </c>
      <c r="B82" s="124" t="s">
        <v>2690</v>
      </c>
      <c r="C82" s="126" t="s">
        <v>32</v>
      </c>
      <c r="D82" s="123" t="s">
        <v>2691</v>
      </c>
      <c r="E82" s="146">
        <v>43620</v>
      </c>
      <c r="F82" s="146">
        <v>44185</v>
      </c>
      <c r="G82" s="173">
        <f t="shared" si="2"/>
        <v>18.833333333333332</v>
      </c>
      <c r="H82" s="124" t="s">
        <v>2692</v>
      </c>
      <c r="I82" s="123" t="s">
        <v>208</v>
      </c>
      <c r="J82" s="123" t="s">
        <v>236</v>
      </c>
      <c r="K82" s="125">
        <v>489670000</v>
      </c>
      <c r="L82" s="126" t="s">
        <v>1148</v>
      </c>
      <c r="M82" s="119">
        <v>1</v>
      </c>
      <c r="N82" s="126" t="s">
        <v>27</v>
      </c>
      <c r="O82" s="126" t="s">
        <v>1148</v>
      </c>
      <c r="P82" s="81"/>
    </row>
    <row r="83" spans="1:16" s="7" customFormat="1" ht="24.75" customHeight="1" outlineLevel="1" x14ac:dyDescent="0.3">
      <c r="A83" s="145">
        <v>36</v>
      </c>
      <c r="B83" s="124" t="s">
        <v>2690</v>
      </c>
      <c r="C83" s="126" t="s">
        <v>32</v>
      </c>
      <c r="D83" s="123" t="s">
        <v>2691</v>
      </c>
      <c r="E83" s="146">
        <v>43620</v>
      </c>
      <c r="F83" s="146">
        <v>44185</v>
      </c>
      <c r="G83" s="173">
        <f t="shared" si="2"/>
        <v>18.833333333333332</v>
      </c>
      <c r="H83" s="124" t="s">
        <v>2692</v>
      </c>
      <c r="I83" s="123" t="s">
        <v>208</v>
      </c>
      <c r="J83" s="63" t="s">
        <v>238</v>
      </c>
      <c r="K83" s="125">
        <v>489670000</v>
      </c>
      <c r="L83" s="126" t="s">
        <v>1148</v>
      </c>
      <c r="M83" s="119">
        <v>1</v>
      </c>
      <c r="N83" s="126" t="s">
        <v>27</v>
      </c>
      <c r="O83" s="126" t="s">
        <v>1148</v>
      </c>
      <c r="P83" s="81"/>
    </row>
    <row r="84" spans="1:16" s="7" customFormat="1" ht="24.75" customHeight="1" outlineLevel="1" x14ac:dyDescent="0.3">
      <c r="A84" s="145">
        <v>37</v>
      </c>
      <c r="B84" s="124" t="s">
        <v>2690</v>
      </c>
      <c r="C84" s="126" t="s">
        <v>32</v>
      </c>
      <c r="D84" s="123" t="s">
        <v>2691</v>
      </c>
      <c r="E84" s="146">
        <v>43620</v>
      </c>
      <c r="F84" s="146">
        <v>44185</v>
      </c>
      <c r="G84" s="173">
        <f t="shared" si="2"/>
        <v>18.833333333333332</v>
      </c>
      <c r="H84" s="124" t="s">
        <v>2692</v>
      </c>
      <c r="I84" s="63" t="s">
        <v>208</v>
      </c>
      <c r="J84" s="63" t="s">
        <v>254</v>
      </c>
      <c r="K84" s="125">
        <v>489670000</v>
      </c>
      <c r="L84" s="126" t="s">
        <v>1148</v>
      </c>
      <c r="M84" s="119">
        <v>1</v>
      </c>
      <c r="N84" s="126" t="s">
        <v>27</v>
      </c>
      <c r="O84" s="126" t="s">
        <v>1148</v>
      </c>
      <c r="P84" s="81"/>
    </row>
    <row r="85" spans="1:16" s="7" customFormat="1" ht="24.75" customHeight="1" outlineLevel="1" x14ac:dyDescent="0.3">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3">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3">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3">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3">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3">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3">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3">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3">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3">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3">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3">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3">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3">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3">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3">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3">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3">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3">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3">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3">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3">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5">
      <c r="A107" s="145">
        <v>60</v>
      </c>
      <c r="B107" s="64"/>
      <c r="C107" s="65"/>
      <c r="D107" s="63"/>
      <c r="E107" s="146"/>
      <c r="F107" s="146"/>
      <c r="G107" s="173" t="str">
        <f t="shared" si="2"/>
        <v/>
      </c>
      <c r="H107" s="64"/>
      <c r="I107" s="63"/>
      <c r="J107" s="63"/>
      <c r="K107" s="66"/>
      <c r="L107" s="65"/>
      <c r="M107" s="67"/>
      <c r="N107" s="65"/>
      <c r="O107" s="65"/>
      <c r="P107" s="81"/>
    </row>
    <row r="108" spans="1:16" ht="29.4" customHeight="1" thickBot="1" x14ac:dyDescent="0.35">
      <c r="O108" s="186" t="str">
        <f>HYPERLINK("#Integrante_1!A1","INICIO")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3">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3">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3">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3">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3">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3">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3">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3">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3">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3">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3">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3">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3">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3">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3">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3">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3">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3">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3">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3">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3">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3">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3">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3">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3">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3">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3">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3">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3">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3">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3">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3">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3">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3">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3">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3">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3">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3">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3">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3">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3">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3">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3">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3">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5">
      <c r="O161" s="186" t="str">
        <f>HYPERLINK("#Integrante_1!A1","INICIO")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29"/>
      <c r="B164" s="30"/>
      <c r="C164" s="30"/>
      <c r="E164" s="8"/>
      <c r="F164" s="30"/>
      <c r="G164" s="30"/>
      <c r="H164" s="30"/>
      <c r="I164" s="29"/>
      <c r="J164" s="30"/>
      <c r="K164" s="5"/>
      <c r="L164" s="5"/>
      <c r="M164" s="5"/>
      <c r="N164" s="158"/>
      <c r="O164" s="8"/>
      <c r="Q164" s="4" t="s">
        <v>2649</v>
      </c>
    </row>
    <row r="165" spans="1:28" x14ac:dyDescent="0.3">
      <c r="A165" s="9"/>
      <c r="B165" s="204" t="s">
        <v>2618</v>
      </c>
      <c r="C165" s="204"/>
      <c r="D165" s="204"/>
      <c r="E165" s="8"/>
      <c r="F165" s="5"/>
      <c r="G165" s="252" t="s">
        <v>2618</v>
      </c>
      <c r="H165" s="252"/>
      <c r="I165" s="253" t="s">
        <v>1164</v>
      </c>
      <c r="J165" s="254"/>
      <c r="K165" s="254"/>
      <c r="L165" s="254"/>
      <c r="M165" s="254"/>
      <c r="N165" s="109" t="s">
        <v>26</v>
      </c>
      <c r="O165" s="8"/>
      <c r="S165" s="51"/>
    </row>
    <row r="166" spans="1:28" x14ac:dyDescent="0.3">
      <c r="A166" s="9"/>
      <c r="B166" s="5"/>
      <c r="C166" s="5"/>
      <c r="D166" s="159" t="s">
        <v>14</v>
      </c>
      <c r="E166" s="8"/>
      <c r="F166" s="5"/>
      <c r="G166" s="26" t="s">
        <v>14</v>
      </c>
      <c r="I166" s="9"/>
      <c r="J166" s="5"/>
      <c r="K166" s="5"/>
      <c r="L166" s="5"/>
      <c r="M166" s="5"/>
      <c r="N166" s="5"/>
      <c r="O166" s="8"/>
    </row>
    <row r="167" spans="1:28" x14ac:dyDescent="0.3">
      <c r="A167" s="9"/>
      <c r="D167" s="109" t="s">
        <v>26</v>
      </c>
      <c r="E167" s="8"/>
      <c r="F167" s="5"/>
      <c r="G167" s="109" t="s">
        <v>26</v>
      </c>
      <c r="I167" s="255" t="s">
        <v>2648</v>
      </c>
      <c r="J167" s="256"/>
      <c r="K167" s="256"/>
      <c r="L167" s="256"/>
      <c r="M167" s="256"/>
      <c r="N167" s="256"/>
      <c r="O167" s="257"/>
      <c r="U167" s="51"/>
    </row>
    <row r="168" spans="1:28" x14ac:dyDescent="0.3">
      <c r="A168" s="9"/>
      <c r="B168" s="266" t="s">
        <v>2662</v>
      </c>
      <c r="C168" s="266"/>
      <c r="D168" s="266"/>
      <c r="E168" s="8"/>
      <c r="F168" s="5"/>
      <c r="H168" s="83" t="s">
        <v>2661</v>
      </c>
      <c r="I168" s="255"/>
      <c r="J168" s="256"/>
      <c r="K168" s="256"/>
      <c r="L168" s="256"/>
      <c r="M168" s="256"/>
      <c r="N168" s="256"/>
      <c r="O168" s="257"/>
      <c r="Q168" s="51"/>
    </row>
    <row r="169" spans="1:28"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HYPERLINK("#Integrante_1!A1","INICIO")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4" x14ac:dyDescent="0.3">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4" x14ac:dyDescent="0.3">
      <c r="A179" s="9"/>
      <c r="B179" s="229" t="s">
        <v>2670</v>
      </c>
      <c r="C179" s="229"/>
      <c r="D179" s="229"/>
      <c r="E179" s="24">
        <v>0.02</v>
      </c>
      <c r="F179" s="179">
        <v>0.06</v>
      </c>
      <c r="G179" s="180">
        <f>IF(F179&gt;0,SUM(E179+F179),"")</f>
        <v>0.08</v>
      </c>
      <c r="H179" s="5"/>
      <c r="I179" s="237" t="s">
        <v>2674</v>
      </c>
      <c r="J179" s="238"/>
      <c r="K179" s="238"/>
      <c r="L179" s="239"/>
      <c r="M179" s="179">
        <v>0.02</v>
      </c>
      <c r="O179" s="8"/>
      <c r="Q179" s="19"/>
      <c r="R179" s="180">
        <f>IF(M179&gt;0,SUM(S179+M179),"")</f>
        <v>0.04</v>
      </c>
      <c r="S179" s="24">
        <v>0.02</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x14ac:dyDescent="0.3">
      <c r="A184" s="9"/>
      <c r="B184" s="89" t="s">
        <v>2673</v>
      </c>
      <c r="C184" s="89"/>
      <c r="D184" s="89"/>
      <c r="E184" s="89"/>
      <c r="F184" s="89"/>
      <c r="G184" s="89"/>
      <c r="H184" s="89"/>
      <c r="I184" s="89"/>
      <c r="J184" s="89"/>
      <c r="K184" s="89"/>
      <c r="L184" s="89"/>
      <c r="M184" s="89"/>
      <c r="N184" s="90"/>
      <c r="O184" s="91"/>
    </row>
    <row r="185" spans="1:28" x14ac:dyDescent="0.3">
      <c r="A185" s="9"/>
      <c r="B185" s="92" t="s">
        <v>2632</v>
      </c>
      <c r="C185" s="185">
        <f>+SUM(G179:G182)</f>
        <v>0.08</v>
      </c>
      <c r="D185" s="93" t="s">
        <v>2633</v>
      </c>
      <c r="E185" s="96">
        <f>+(C185*SUM(K20:K35))</f>
        <v>273091629.19999999</v>
      </c>
      <c r="F185" s="94"/>
      <c r="G185" s="95"/>
      <c r="H185" s="90"/>
      <c r="I185" s="92" t="s">
        <v>2632</v>
      </c>
      <c r="J185" s="185">
        <f>M179</f>
        <v>0.02</v>
      </c>
      <c r="K185" s="230" t="s">
        <v>2633</v>
      </c>
      <c r="L185" s="230"/>
      <c r="M185" s="96">
        <f>+J185*K20</f>
        <v>68272907.299999997</v>
      </c>
      <c r="N185" s="97"/>
      <c r="O185" s="98"/>
    </row>
    <row r="186" spans="1:28" ht="15"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ht="15" thickBot="1" x14ac:dyDescent="0.35">
      <c r="A190" s="226"/>
      <c r="B190" s="227"/>
      <c r="C190" s="227"/>
      <c r="D190" s="227"/>
      <c r="E190" s="227"/>
      <c r="F190" s="227"/>
      <c r="G190" s="227"/>
      <c r="H190" s="227"/>
      <c r="I190" s="227"/>
      <c r="J190" s="227"/>
      <c r="K190" s="227"/>
      <c r="L190" s="227"/>
      <c r="M190" s="227"/>
      <c r="N190" s="227"/>
      <c r="O190" s="228"/>
    </row>
    <row r="191" spans="1:28" x14ac:dyDescent="0.3">
      <c r="A191" s="9"/>
      <c r="B191" s="5"/>
      <c r="C191" s="5"/>
      <c r="D191" s="5"/>
      <c r="E191" s="5"/>
      <c r="F191" s="5"/>
      <c r="G191" s="5"/>
      <c r="H191" s="5"/>
      <c r="I191" s="5"/>
      <c r="J191" s="5"/>
      <c r="K191" s="5"/>
      <c r="L191" s="5"/>
      <c r="M191" s="5"/>
      <c r="N191" s="5"/>
      <c r="O191" s="8"/>
      <c r="Q191" s="154"/>
      <c r="R191" s="154"/>
      <c r="S191" s="154"/>
      <c r="T191" s="154"/>
    </row>
    <row r="192" spans="1:28" x14ac:dyDescent="0.3">
      <c r="A192" s="9"/>
      <c r="B192" s="245" t="s">
        <v>2641</v>
      </c>
      <c r="C192" s="245"/>
      <c r="E192" s="5" t="s">
        <v>20</v>
      </c>
      <c r="H192" s="26" t="s">
        <v>24</v>
      </c>
      <c r="J192" s="5" t="s">
        <v>2642</v>
      </c>
      <c r="K192" s="5"/>
      <c r="M192" s="5"/>
      <c r="N192" s="5"/>
      <c r="O192" s="8"/>
      <c r="Q192" s="155"/>
      <c r="R192" s="156"/>
      <c r="S192" s="156"/>
      <c r="T192" s="155"/>
    </row>
    <row r="193" spans="1:18" x14ac:dyDescent="0.3">
      <c r="A193" s="9"/>
      <c r="C193" s="127">
        <v>43725</v>
      </c>
      <c r="D193" s="5"/>
      <c r="E193" s="128">
        <v>2143</v>
      </c>
      <c r="F193" s="5"/>
      <c r="G193" s="5"/>
      <c r="H193" s="148" t="s">
        <v>2693</v>
      </c>
      <c r="J193" s="5"/>
      <c r="K193" s="129">
        <v>40603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HYPERLINK("#Integrante_1!A1","INICIO")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x14ac:dyDescent="0.3">
      <c r="A200" s="9"/>
      <c r="B200" s="242"/>
      <c r="C200" s="242"/>
      <c r="D200" s="242"/>
      <c r="E200" s="242"/>
      <c r="F200" s="242"/>
      <c r="G200" s="242"/>
      <c r="H200" s="242"/>
      <c r="I200" s="242"/>
      <c r="J200" s="242"/>
      <c r="K200" s="242"/>
      <c r="L200" s="242"/>
      <c r="M200" s="242"/>
      <c r="N200" s="242"/>
      <c r="O200" s="8"/>
    </row>
    <row r="201" spans="1:18"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c r="D211" s="21"/>
      <c r="G211" s="27" t="s">
        <v>2625</v>
      </c>
      <c r="H211" s="149" t="s">
        <v>2694</v>
      </c>
      <c r="J211" s="27" t="s">
        <v>2627</v>
      </c>
      <c r="K211" s="149" t="s">
        <v>2696</v>
      </c>
      <c r="L211" s="21"/>
      <c r="M211" s="21"/>
      <c r="N211" s="21"/>
      <c r="O211" s="8"/>
    </row>
    <row r="212" spans="1:15" x14ac:dyDescent="0.3">
      <c r="A212" s="9"/>
      <c r="B212" s="27" t="s">
        <v>2624</v>
      </c>
      <c r="C212" s="148" t="s">
        <v>2693</v>
      </c>
      <c r="D212" s="21"/>
      <c r="G212" s="27" t="s">
        <v>2626</v>
      </c>
      <c r="H212" s="149" t="s">
        <v>2695</v>
      </c>
      <c r="J212" s="27" t="s">
        <v>2628</v>
      </c>
      <c r="K212" s="148" t="s">
        <v>2697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G1" zoomScale="71" zoomScaleNormal="85" zoomScaleSheetLayoutView="40" zoomScalePageLayoutView="40" workbookViewId="0">
      <selection activeCell="I39" sqref="I39:N39"/>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44194.788219097223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HYPERLINK("#Integrante_2!B20","IDENTIFICACIÓN DEL OFERENTE")</f>
        <v>IDENTIFICACIÓN DEL OFERENTE</v>
      </c>
      <c r="C8" s="189"/>
      <c r="D8" s="193"/>
      <c r="E8" s="208" t="str">
        <f>HYPERLINK("#Integrante_2!A109","CAPACIDAD RESIDUAL")</f>
        <v>CAPACIDAD RESIDUAL</v>
      </c>
      <c r="F8" s="209"/>
      <c r="G8" s="210"/>
      <c r="H8" s="194"/>
      <c r="I8" s="186" t="str">
        <f>HYPERLINK("#Integrante_2!N162","DISCAPACIDAD")</f>
        <v>DISCAPACIDAD</v>
      </c>
      <c r="J8" s="190"/>
      <c r="K8" s="186" t="str">
        <f>HYPERLINK("#Integrante_2!A188","TRAYECTORIA")</f>
        <v>TRAYECTORIA</v>
      </c>
      <c r="L8" s="189"/>
      <c r="M8" s="36"/>
      <c r="N8" s="36"/>
      <c r="O8" s="43"/>
    </row>
    <row r="9" spans="1:20" ht="30.75" customHeight="1" thickBot="1" x14ac:dyDescent="0.35">
      <c r="A9" s="192"/>
      <c r="B9" s="186" t="str">
        <f>HYPERLINK("#Integrante_2!I20","DATOS CONTRATO INVITACIÓN")</f>
        <v>DATOS CONTRATO INVITACIÓN</v>
      </c>
      <c r="C9" s="189"/>
      <c r="D9" s="189"/>
      <c r="E9" s="208" t="str">
        <f>HYPERLINK("#Integrante_2!A162","TALENTO HUMANO")</f>
        <v>TALENTO HUMANO</v>
      </c>
      <c r="F9" s="209"/>
      <c r="G9" s="21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5">
      <c r="A10" s="192"/>
      <c r="B10" s="186" t="str">
        <f>HYPERLINK("#Integrante_2!B48","EXPERIENCIA TERRITORIAL")</f>
        <v>EXPERIENCIA TERRITORIAL</v>
      </c>
      <c r="C10" s="189"/>
      <c r="D10" s="189"/>
      <c r="E10" s="208" t="str">
        <f>HYPERLINK("#Integrante_2!F162","INFRAESTRUCTURA")</f>
        <v>INFRAESTRUCTURA</v>
      </c>
      <c r="F10" s="209"/>
      <c r="G10" s="210"/>
      <c r="H10" s="194"/>
      <c r="I10" s="186" t="str">
        <f>HYPERLINK("#Integrante_2!L176","VALOR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2734</v>
      </c>
      <c r="D15" s="35"/>
      <c r="E15" s="35"/>
      <c r="F15" s="5"/>
      <c r="G15" s="32" t="s">
        <v>1168</v>
      </c>
      <c r="H15" s="105" t="s">
        <v>208</v>
      </c>
      <c r="I15" s="32" t="s">
        <v>2629</v>
      </c>
      <c r="J15" s="110" t="s">
        <v>2637</v>
      </c>
      <c r="L15" s="201" t="s">
        <v>8</v>
      </c>
      <c r="M15" s="201"/>
      <c r="N15" s="184">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v>806009011</v>
      </c>
      <c r="C20" s="5"/>
      <c r="D20" s="169"/>
      <c r="E20" s="161" t="s">
        <v>2669</v>
      </c>
      <c r="F20" s="163" t="s">
        <v>2698</v>
      </c>
      <c r="G20" s="5"/>
      <c r="H20" s="211"/>
      <c r="I20" s="150" t="s">
        <v>208</v>
      </c>
      <c r="J20" s="151" t="s">
        <v>231</v>
      </c>
      <c r="K20" s="152">
        <v>3413645365</v>
      </c>
      <c r="L20" s="153"/>
      <c r="M20" s="153">
        <v>44561</v>
      </c>
      <c r="N20" s="136">
        <f>+(M20-L20)/30</f>
        <v>1485.3666666666666</v>
      </c>
      <c r="O20" s="139"/>
      <c r="U20" s="135"/>
      <c r="V20" s="107">
        <f ca="1">NOW()</f>
        <v>44194.788219097223</v>
      </c>
      <c r="W20" s="107">
        <f ca="1">NOW()</f>
        <v>44194.788219097223</v>
      </c>
    </row>
    <row r="21" spans="1:23" ht="30" customHeight="1" outlineLevel="1" x14ac:dyDescent="0.3">
      <c r="A21" s="9"/>
      <c r="B21" s="72"/>
      <c r="C21" s="5"/>
      <c r="D21" s="5"/>
      <c r="E21" s="5"/>
      <c r="F21" s="5"/>
      <c r="G21" s="5"/>
      <c r="H21" s="171"/>
      <c r="I21" s="150" t="s">
        <v>208</v>
      </c>
      <c r="J21" s="151" t="s">
        <v>231</v>
      </c>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str">
        <f>VLOOKUP(B20,EAS!A2:B1439,2,0)</f>
        <v>FUNDACION MI ABUELO Y YO</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t="s">
        <v>2732</v>
      </c>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t="s">
        <v>2720</v>
      </c>
      <c r="C48" s="126" t="s">
        <v>31</v>
      </c>
      <c r="D48" s="123" t="s">
        <v>2699</v>
      </c>
      <c r="E48" s="146">
        <v>38845</v>
      </c>
      <c r="F48" s="146">
        <v>39082</v>
      </c>
      <c r="G48" s="173">
        <f>IF(AND(E48&lt;&gt;"",F48&lt;&gt;""),((F48-E48)/30),"")</f>
        <v>7.9</v>
      </c>
      <c r="H48" s="124" t="s">
        <v>2700</v>
      </c>
      <c r="I48" s="123" t="s">
        <v>208</v>
      </c>
      <c r="J48" s="123" t="s">
        <v>210</v>
      </c>
      <c r="K48" s="125">
        <v>66010824</v>
      </c>
      <c r="L48" s="126" t="s">
        <v>2701</v>
      </c>
      <c r="M48" s="182">
        <v>1</v>
      </c>
      <c r="N48" s="126" t="s">
        <v>27</v>
      </c>
      <c r="O48" s="126" t="s">
        <v>1148</v>
      </c>
      <c r="P48" s="80"/>
    </row>
    <row r="49" spans="1:16" s="6" customFormat="1" ht="24.75" customHeight="1" x14ac:dyDescent="0.3">
      <c r="A49" s="144">
        <v>2</v>
      </c>
      <c r="B49" s="124" t="s">
        <v>2720</v>
      </c>
      <c r="C49" s="126" t="s">
        <v>31</v>
      </c>
      <c r="D49" s="123" t="s">
        <v>2702</v>
      </c>
      <c r="E49" s="146">
        <v>39195</v>
      </c>
      <c r="F49" s="146">
        <v>39447</v>
      </c>
      <c r="G49" s="173">
        <f t="shared" ref="G49:G107" si="1">IF(AND(E49&lt;&gt;"",F49&lt;&gt;""),((F49-E49)/30),"")</f>
        <v>8.4</v>
      </c>
      <c r="H49" s="124" t="s">
        <v>2703</v>
      </c>
      <c r="I49" s="123" t="s">
        <v>208</v>
      </c>
      <c r="J49" s="123" t="s">
        <v>210</v>
      </c>
      <c r="K49" s="125">
        <v>128987760</v>
      </c>
      <c r="L49" s="126" t="s">
        <v>2701</v>
      </c>
      <c r="M49" s="182">
        <v>1</v>
      </c>
      <c r="N49" s="126" t="s">
        <v>27</v>
      </c>
      <c r="O49" s="126" t="s">
        <v>1148</v>
      </c>
      <c r="P49" s="80"/>
    </row>
    <row r="50" spans="1:16" s="6" customFormat="1" ht="24.75" customHeight="1" x14ac:dyDescent="0.3">
      <c r="A50" s="144">
        <v>3</v>
      </c>
      <c r="B50" s="124" t="s">
        <v>2720</v>
      </c>
      <c r="C50" s="126" t="s">
        <v>31</v>
      </c>
      <c r="D50" s="123" t="s">
        <v>2704</v>
      </c>
      <c r="E50" s="146">
        <v>39590</v>
      </c>
      <c r="F50" s="146">
        <v>39813</v>
      </c>
      <c r="G50" s="173">
        <f t="shared" si="1"/>
        <v>7.4333333333333336</v>
      </c>
      <c r="H50" s="121" t="s">
        <v>2705</v>
      </c>
      <c r="I50" s="123" t="s">
        <v>208</v>
      </c>
      <c r="J50" s="123" t="s">
        <v>210</v>
      </c>
      <c r="K50" s="125">
        <v>141309080</v>
      </c>
      <c r="L50" s="126" t="s">
        <v>2701</v>
      </c>
      <c r="M50" s="182">
        <v>1</v>
      </c>
      <c r="N50" s="126" t="s">
        <v>27</v>
      </c>
      <c r="O50" s="126" t="s">
        <v>1148</v>
      </c>
      <c r="P50" s="80"/>
    </row>
    <row r="51" spans="1:16" s="6" customFormat="1" ht="24.75" customHeight="1" outlineLevel="1" x14ac:dyDescent="0.3">
      <c r="A51" s="144">
        <v>4</v>
      </c>
      <c r="B51" s="124" t="s">
        <v>2720</v>
      </c>
      <c r="C51" s="126" t="s">
        <v>31</v>
      </c>
      <c r="D51" s="123" t="s">
        <v>2706</v>
      </c>
      <c r="E51" s="146">
        <v>40000</v>
      </c>
      <c r="F51" s="146">
        <v>40178</v>
      </c>
      <c r="G51" s="173">
        <f t="shared" si="1"/>
        <v>5.9333333333333336</v>
      </c>
      <c r="H51" s="124" t="s">
        <v>2707</v>
      </c>
      <c r="I51" s="123" t="s">
        <v>208</v>
      </c>
      <c r="J51" s="123" t="s">
        <v>210</v>
      </c>
      <c r="K51" s="125">
        <v>164354643</v>
      </c>
      <c r="L51" s="126" t="s">
        <v>2701</v>
      </c>
      <c r="M51" s="182">
        <v>1</v>
      </c>
      <c r="N51" s="126" t="s">
        <v>27</v>
      </c>
      <c r="O51" s="126" t="s">
        <v>1148</v>
      </c>
      <c r="P51" s="80"/>
    </row>
    <row r="52" spans="1:16" s="7" customFormat="1" ht="24.75" customHeight="1" outlineLevel="1" x14ac:dyDescent="0.3">
      <c r="A52" s="145">
        <v>5</v>
      </c>
      <c r="B52" s="124" t="s">
        <v>2720</v>
      </c>
      <c r="C52" s="126" t="s">
        <v>31</v>
      </c>
      <c r="D52" s="123" t="s">
        <v>2708</v>
      </c>
      <c r="E52" s="146">
        <v>40253</v>
      </c>
      <c r="F52" s="146">
        <v>40543</v>
      </c>
      <c r="G52" s="173">
        <f t="shared" si="1"/>
        <v>9.6666666666666661</v>
      </c>
      <c r="H52" s="121" t="s">
        <v>2709</v>
      </c>
      <c r="I52" s="123" t="s">
        <v>208</v>
      </c>
      <c r="J52" s="123" t="s">
        <v>210</v>
      </c>
      <c r="K52" s="125">
        <v>208868957</v>
      </c>
      <c r="L52" s="126" t="s">
        <v>2701</v>
      </c>
      <c r="M52" s="182">
        <v>1</v>
      </c>
      <c r="N52" s="126" t="s">
        <v>27</v>
      </c>
      <c r="O52" s="126" t="s">
        <v>1148</v>
      </c>
      <c r="P52" s="81"/>
    </row>
    <row r="53" spans="1:16" s="7" customFormat="1" ht="24.75" customHeight="1" outlineLevel="1" x14ac:dyDescent="0.3">
      <c r="A53" s="145">
        <v>6</v>
      </c>
      <c r="B53" s="124" t="s">
        <v>2720</v>
      </c>
      <c r="C53" s="126" t="s">
        <v>31</v>
      </c>
      <c r="D53" s="123" t="s">
        <v>2710</v>
      </c>
      <c r="E53" s="146">
        <v>40693</v>
      </c>
      <c r="F53" s="146">
        <v>40908</v>
      </c>
      <c r="G53" s="173">
        <f t="shared" si="1"/>
        <v>7.166666666666667</v>
      </c>
      <c r="H53" s="121" t="s">
        <v>2711</v>
      </c>
      <c r="I53" s="123" t="s">
        <v>208</v>
      </c>
      <c r="J53" s="123" t="s">
        <v>210</v>
      </c>
      <c r="K53" s="125">
        <v>235725479</v>
      </c>
      <c r="L53" s="126" t="s">
        <v>2701</v>
      </c>
      <c r="M53" s="182">
        <v>1</v>
      </c>
      <c r="N53" s="126" t="s">
        <v>27</v>
      </c>
      <c r="O53" s="126" t="s">
        <v>1148</v>
      </c>
      <c r="P53" s="81"/>
    </row>
    <row r="54" spans="1:16" s="7" customFormat="1" ht="24.75" customHeight="1" outlineLevel="1" x14ac:dyDescent="0.3">
      <c r="A54" s="145">
        <v>7</v>
      </c>
      <c r="B54" s="124" t="s">
        <v>2720</v>
      </c>
      <c r="C54" s="126" t="s">
        <v>31</v>
      </c>
      <c r="D54" s="123" t="s">
        <v>2712</v>
      </c>
      <c r="E54" s="146">
        <v>41068</v>
      </c>
      <c r="F54" s="146">
        <v>41274</v>
      </c>
      <c r="G54" s="173">
        <f t="shared" si="1"/>
        <v>6.8666666666666663</v>
      </c>
      <c r="H54" s="124" t="s">
        <v>2713</v>
      </c>
      <c r="I54" s="123" t="s">
        <v>208</v>
      </c>
      <c r="J54" s="123" t="s">
        <v>210</v>
      </c>
      <c r="K54" s="120">
        <v>164016604</v>
      </c>
      <c r="L54" s="126" t="s">
        <v>2701</v>
      </c>
      <c r="M54" s="182">
        <v>1</v>
      </c>
      <c r="N54" s="126" t="s">
        <v>27</v>
      </c>
      <c r="O54" s="126" t="s">
        <v>1148</v>
      </c>
      <c r="P54" s="81"/>
    </row>
    <row r="55" spans="1:16" s="7" customFormat="1" ht="24.75" customHeight="1" outlineLevel="1" x14ac:dyDescent="0.3">
      <c r="A55" s="145">
        <v>8</v>
      </c>
      <c r="B55" s="124" t="s">
        <v>2720</v>
      </c>
      <c r="C55" s="126" t="s">
        <v>31</v>
      </c>
      <c r="D55" s="123" t="s">
        <v>2714</v>
      </c>
      <c r="E55" s="146">
        <v>41100</v>
      </c>
      <c r="F55" s="146">
        <v>41639</v>
      </c>
      <c r="G55" s="173">
        <f t="shared" si="1"/>
        <v>17.966666666666665</v>
      </c>
      <c r="H55" s="124" t="s">
        <v>2715</v>
      </c>
      <c r="I55" s="123" t="s">
        <v>208</v>
      </c>
      <c r="J55" s="123" t="s">
        <v>210</v>
      </c>
      <c r="K55" s="120">
        <v>183825147</v>
      </c>
      <c r="L55" s="126" t="s">
        <v>2701</v>
      </c>
      <c r="M55" s="182">
        <v>1</v>
      </c>
      <c r="N55" s="126" t="s">
        <v>27</v>
      </c>
      <c r="O55" s="126" t="s">
        <v>26</v>
      </c>
      <c r="P55" s="81"/>
    </row>
    <row r="56" spans="1:16" s="7" customFormat="1" ht="24.75" customHeight="1" outlineLevel="1" x14ac:dyDescent="0.3">
      <c r="A56" s="145">
        <v>9</v>
      </c>
      <c r="B56" s="124" t="s">
        <v>2720</v>
      </c>
      <c r="C56" s="126" t="s">
        <v>31</v>
      </c>
      <c r="D56" s="123" t="s">
        <v>2716</v>
      </c>
      <c r="E56" s="146">
        <v>41816</v>
      </c>
      <c r="F56" s="146">
        <v>42004</v>
      </c>
      <c r="G56" s="173">
        <f t="shared" si="1"/>
        <v>6.2666666666666666</v>
      </c>
      <c r="H56" s="124" t="s">
        <v>2717</v>
      </c>
      <c r="I56" s="123" t="s">
        <v>208</v>
      </c>
      <c r="J56" s="123" t="s">
        <v>210</v>
      </c>
      <c r="K56" s="120">
        <v>143619774</v>
      </c>
      <c r="L56" s="126" t="s">
        <v>2701</v>
      </c>
      <c r="M56" s="182">
        <v>1</v>
      </c>
      <c r="N56" s="126" t="s">
        <v>27</v>
      </c>
      <c r="O56" s="126" t="s">
        <v>26</v>
      </c>
      <c r="P56" s="81"/>
    </row>
    <row r="57" spans="1:16" s="7" customFormat="1" ht="24.75" customHeight="1" outlineLevel="1" x14ac:dyDescent="0.3">
      <c r="A57" s="145">
        <v>10</v>
      </c>
      <c r="B57" s="124" t="s">
        <v>2671</v>
      </c>
      <c r="C57" s="126" t="s">
        <v>31</v>
      </c>
      <c r="D57" s="123" t="s">
        <v>2718</v>
      </c>
      <c r="E57" s="146">
        <v>42003</v>
      </c>
      <c r="F57" s="146">
        <v>42368</v>
      </c>
      <c r="G57" s="173">
        <f t="shared" si="1"/>
        <v>12.166666666666666</v>
      </c>
      <c r="H57" s="124" t="s">
        <v>2719</v>
      </c>
      <c r="I57" s="123" t="s">
        <v>208</v>
      </c>
      <c r="J57" s="123" t="s">
        <v>210</v>
      </c>
      <c r="K57" s="125">
        <v>2130046620</v>
      </c>
      <c r="L57" s="126" t="s">
        <v>2701</v>
      </c>
      <c r="M57" s="182">
        <v>1</v>
      </c>
      <c r="N57" s="126" t="s">
        <v>27</v>
      </c>
      <c r="O57" s="126" t="s">
        <v>26</v>
      </c>
      <c r="P57" s="81"/>
    </row>
    <row r="58" spans="1:16" s="7" customFormat="1" ht="24.75" customHeight="1" outlineLevel="1" x14ac:dyDescent="0.3">
      <c r="A58" s="145">
        <v>11</v>
      </c>
      <c r="B58" s="124" t="s">
        <v>2721</v>
      </c>
      <c r="C58" s="126" t="s">
        <v>2722</v>
      </c>
      <c r="D58" s="123" t="s">
        <v>2723</v>
      </c>
      <c r="E58" s="146">
        <v>42404</v>
      </c>
      <c r="F58" s="146">
        <v>42704</v>
      </c>
      <c r="G58" s="173">
        <f t="shared" si="1"/>
        <v>10</v>
      </c>
      <c r="H58" s="124" t="s">
        <v>2724</v>
      </c>
      <c r="I58" s="123" t="s">
        <v>208</v>
      </c>
      <c r="J58" s="123" t="s">
        <v>210</v>
      </c>
      <c r="K58" s="125">
        <v>470400000</v>
      </c>
      <c r="L58" s="126" t="s">
        <v>2701</v>
      </c>
      <c r="M58" s="182">
        <v>1</v>
      </c>
      <c r="N58" s="126" t="s">
        <v>27</v>
      </c>
      <c r="O58" s="126" t="s">
        <v>26</v>
      </c>
      <c r="P58" s="81"/>
    </row>
    <row r="59" spans="1:16" s="7" customFormat="1" ht="24.75" customHeight="1" outlineLevel="1" x14ac:dyDescent="0.3">
      <c r="A59" s="145">
        <v>12</v>
      </c>
      <c r="B59" s="124" t="s">
        <v>2721</v>
      </c>
      <c r="C59" s="126" t="s">
        <v>2722</v>
      </c>
      <c r="D59" s="123" t="s">
        <v>2725</v>
      </c>
      <c r="E59" s="146">
        <v>42767</v>
      </c>
      <c r="F59" s="146">
        <v>43069</v>
      </c>
      <c r="G59" s="173">
        <f t="shared" si="1"/>
        <v>10.066666666666666</v>
      </c>
      <c r="H59" s="124" t="s">
        <v>2726</v>
      </c>
      <c r="I59" s="123" t="s">
        <v>208</v>
      </c>
      <c r="J59" s="123" t="s">
        <v>210</v>
      </c>
      <c r="K59" s="125">
        <v>425600000</v>
      </c>
      <c r="L59" s="126" t="s">
        <v>2701</v>
      </c>
      <c r="M59" s="182">
        <v>1</v>
      </c>
      <c r="N59" s="126" t="s">
        <v>27</v>
      </c>
      <c r="O59" s="126" t="s">
        <v>26</v>
      </c>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HYPERLINK("#Integrante_2!A1","INICIO")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5">
      <c r="O161" s="186" t="str">
        <f>HYPERLINK("#Integrante_2!A1","INICIO")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t="s">
        <v>26</v>
      </c>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t="s">
        <v>26</v>
      </c>
      <c r="E167" s="8"/>
      <c r="F167" s="5"/>
      <c r="G167" s="109" t="s">
        <v>26</v>
      </c>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HYPERLINK("#Integrante_2!A1","INICIO")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t="s">
        <v>2622</v>
      </c>
      <c r="O178" s="8"/>
      <c r="Q178" s="19"/>
      <c r="R178" s="19"/>
      <c r="S178" s="165" t="s">
        <v>2623</v>
      </c>
      <c r="T178" s="19"/>
      <c r="U178" s="19"/>
      <c r="V178" s="19"/>
      <c r="W178" s="19"/>
      <c r="X178" s="19"/>
      <c r="Y178" s="19"/>
      <c r="Z178" s="19"/>
      <c r="AA178" s="19"/>
      <c r="AB178" s="19"/>
    </row>
    <row r="179" spans="1:28" ht="23.4" x14ac:dyDescent="0.3">
      <c r="A179" s="9"/>
      <c r="B179" s="229" t="s">
        <v>2670</v>
      </c>
      <c r="C179" s="229"/>
      <c r="D179" s="229"/>
      <c r="E179" s="24">
        <v>0.02</v>
      </c>
      <c r="F179" s="179">
        <v>0.06</v>
      </c>
      <c r="G179" s="180">
        <f>IF(F179&gt;0,SUM(E179+F179),"")</f>
        <v>0.08</v>
      </c>
      <c r="H179" s="5"/>
      <c r="I179" s="220" t="s">
        <v>2674</v>
      </c>
      <c r="J179" s="221"/>
      <c r="K179" s="221"/>
      <c r="L179" s="222"/>
      <c r="M179" s="179">
        <v>0.02</v>
      </c>
      <c r="O179" s="8"/>
      <c r="Q179" s="19"/>
      <c r="R179" s="19"/>
      <c r="S179" s="180">
        <f>IF(M179&gt;0,SUM(L179+M179),"")</f>
        <v>0.02</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0.08</v>
      </c>
      <c r="D185" s="170" t="s">
        <v>2633</v>
      </c>
      <c r="E185" s="96">
        <f>+(C185*SUM(K20:K35))</f>
        <v>273091629.19999999</v>
      </c>
      <c r="F185" s="94"/>
      <c r="G185" s="95"/>
      <c r="H185" s="90"/>
      <c r="I185" s="92" t="s">
        <v>2632</v>
      </c>
      <c r="J185" s="185">
        <f>M179</f>
        <v>0.02</v>
      </c>
      <c r="K185" s="230" t="s">
        <v>2633</v>
      </c>
      <c r="L185" s="230"/>
      <c r="M185" s="96">
        <f>+J185*K20</f>
        <v>68272907.299999997</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50"/>
      <c r="Q192" s="155"/>
      <c r="R192" s="156"/>
      <c r="S192" s="156"/>
      <c r="T192" s="155"/>
    </row>
    <row r="193" spans="1:18" ht="14.4" x14ac:dyDescent="0.3">
      <c r="A193" s="9"/>
      <c r="C193" s="129">
        <v>41982</v>
      </c>
      <c r="D193" s="5"/>
      <c r="E193" s="128">
        <v>1911</v>
      </c>
      <c r="F193" s="5"/>
      <c r="G193" s="5"/>
      <c r="H193" s="148" t="s">
        <v>2727</v>
      </c>
      <c r="J193" s="5"/>
      <c r="K193" s="129">
        <v>38845</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HYPERLINK("#Integrante_2!A1","INICIO")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t="s">
        <v>2728</v>
      </c>
      <c r="J211" s="27" t="s">
        <v>2627</v>
      </c>
      <c r="K211" s="149" t="s">
        <v>2731</v>
      </c>
      <c r="L211" s="21"/>
      <c r="M211" s="21"/>
      <c r="N211" s="21"/>
      <c r="O211" s="8"/>
    </row>
    <row r="212" spans="1:15" ht="14.4" x14ac:dyDescent="0.3">
      <c r="A212" s="9"/>
      <c r="B212" s="27" t="s">
        <v>2624</v>
      </c>
      <c r="C212" s="148" t="s">
        <v>2727</v>
      </c>
      <c r="D212" s="21"/>
      <c r="G212" s="27" t="s">
        <v>2626</v>
      </c>
      <c r="H212" s="149" t="s">
        <v>2729</v>
      </c>
      <c r="J212" s="27" t="s">
        <v>2628</v>
      </c>
      <c r="K212" s="148" t="s">
        <v>2730</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44194.788219097223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HYPERLINK("#Integrante_3!B20","IDENTIFICACIÓN DEL OFERENTE")</f>
        <v>IDENTIFICACIÓN DEL OFERENTE</v>
      </c>
      <c r="C8" s="189"/>
      <c r="D8" s="193"/>
      <c r="E8" s="208" t="str">
        <f>HYPERLINK("#Integrante_3!A109","CAPACIDAD RESIDUAL")</f>
        <v>CAPACIDAD RESIDUAL</v>
      </c>
      <c r="F8" s="209"/>
      <c r="G8" s="210"/>
      <c r="H8" s="194"/>
      <c r="I8" s="186" t="str">
        <f>HYPERLINK("#Integrante_3!N162","DISCAPACIDAD")</f>
        <v>DISCAPACIDAD</v>
      </c>
      <c r="J8" s="190"/>
      <c r="K8" s="186" t="str">
        <f>HYPERLINK("#Integrante_3!A188","TRAYECTORIA")</f>
        <v>TRAYECTORIA</v>
      </c>
      <c r="L8" s="189"/>
      <c r="M8" s="36"/>
      <c r="N8" s="36"/>
      <c r="O8" s="43"/>
    </row>
    <row r="9" spans="1:20" ht="30.75" customHeight="1" thickBot="1" x14ac:dyDescent="0.35">
      <c r="A9" s="192"/>
      <c r="B9" s="186" t="str">
        <f>HYPERLINK("#Integrante_3!I20","DATOS CONTRATO INVITACIÓN")</f>
        <v>DATOS CONTRATO INVITACIÓN</v>
      </c>
      <c r="C9" s="189"/>
      <c r="D9" s="189"/>
      <c r="E9" s="208" t="str">
        <f>HYPERLINK("#Integrante_3!A162","TALENTO HUMANO")</f>
        <v>TALENTO HUMANO</v>
      </c>
      <c r="F9" s="209"/>
      <c r="G9" s="21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5">
      <c r="A10" s="192"/>
      <c r="B10" s="186" t="str">
        <f>HYPERLINK("#Integrante_3!B48","EXPERIENCIA TERRITORIAL")</f>
        <v>EXPERIENCIA TERRITORIAL</v>
      </c>
      <c r="C10" s="189"/>
      <c r="D10" s="189"/>
      <c r="E10" s="208" t="str">
        <f>HYPERLINK("#Integrante_3!F162","INFRAESTRUCTURA")</f>
        <v>INFRAESTRUCTURA</v>
      </c>
      <c r="F10" s="209"/>
      <c r="G10" s="210"/>
      <c r="H10" s="194"/>
      <c r="I10" s="186" t="str">
        <f>HYPERLINK("#Integrante_3!L176","VALOR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44194.788219097223</v>
      </c>
      <c r="W20" s="107">
        <f ca="1">NOW()</f>
        <v>44194.788219097223</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HYPERLINK("#Integrante_3!A1","INICIO")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5">
      <c r="O159" s="186" t="str">
        <f>HYPERLINK("#Integrante_3!A1","INICIO")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2662</v>
      </c>
      <c r="C166" s="266"/>
      <c r="D166" s="266"/>
      <c r="E166" s="8"/>
      <c r="F166" s="5"/>
      <c r="H166" s="83" t="s">
        <v>2661</v>
      </c>
      <c r="I166" s="255"/>
      <c r="J166" s="256"/>
      <c r="K166" s="256"/>
      <c r="L166" s="256"/>
      <c r="M166" s="256"/>
      <c r="N166" s="256"/>
      <c r="O166" s="257"/>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2677</v>
      </c>
      <c r="B170" s="203"/>
      <c r="C170" s="203"/>
      <c r="D170" s="203"/>
      <c r="E170" s="203"/>
      <c r="F170" s="203"/>
      <c r="G170" s="203"/>
      <c r="H170" s="203"/>
      <c r="I170" s="203"/>
      <c r="J170" s="203"/>
      <c r="K170" s="203"/>
      <c r="L170" s="203"/>
      <c r="M170" s="203"/>
      <c r="N170" s="203"/>
      <c r="O170" s="207"/>
      <c r="P170" s="78"/>
    </row>
    <row r="171" spans="1:28" ht="15" customHeight="1" x14ac:dyDescent="0.3">
      <c r="A171" s="223" t="s">
        <v>2676</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2670</v>
      </c>
      <c r="C174" s="258"/>
      <c r="D174" s="258"/>
      <c r="E174" s="258"/>
      <c r="F174" s="258"/>
      <c r="G174" s="258"/>
      <c r="H174" s="20"/>
      <c r="I174" s="262" t="s">
        <v>2674</v>
      </c>
      <c r="J174" s="263"/>
      <c r="K174" s="263"/>
      <c r="L174" s="263"/>
      <c r="M174" s="263"/>
      <c r="O174" s="186" t="str">
        <f>HYPERLINK("#Integrante_3!A1","INICIO")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2679</v>
      </c>
      <c r="O175" s="8"/>
      <c r="Q175" s="19"/>
      <c r="R175" s="165"/>
      <c r="S175" s="19"/>
      <c r="T175" s="19"/>
      <c r="U175" s="19"/>
      <c r="V175" s="19"/>
      <c r="W175" s="19"/>
      <c r="X175" s="19"/>
      <c r="Y175" s="19"/>
      <c r="Z175" s="19"/>
      <c r="AA175" s="19"/>
      <c r="AB175" s="19"/>
    </row>
    <row r="176" spans="1:28" ht="23.4" x14ac:dyDescent="0.3">
      <c r="A176" s="9"/>
      <c r="B176" s="259"/>
      <c r="C176" s="260"/>
      <c r="D176" s="261"/>
      <c r="E176" s="165" t="s">
        <v>2621</v>
      </c>
      <c r="F176" s="165" t="s">
        <v>2622</v>
      </c>
      <c r="G176" s="165" t="s">
        <v>2623</v>
      </c>
      <c r="H176" s="5"/>
      <c r="I176" s="259"/>
      <c r="J176" s="260"/>
      <c r="K176" s="260"/>
      <c r="L176" s="261"/>
      <c r="M176" s="241"/>
      <c r="O176" s="8"/>
      <c r="Q176" s="19"/>
      <c r="R176" s="165" t="s">
        <v>2623</v>
      </c>
      <c r="S176" s="19"/>
      <c r="T176" s="19"/>
      <c r="U176" s="19"/>
      <c r="V176" s="19"/>
      <c r="W176" s="19"/>
      <c r="X176" s="19"/>
      <c r="Y176" s="19"/>
      <c r="Z176" s="19"/>
      <c r="AA176" s="19"/>
      <c r="AB176" s="19"/>
    </row>
    <row r="177" spans="1:28" ht="23.4" x14ac:dyDescent="0.3">
      <c r="A177" s="9"/>
      <c r="B177" s="229" t="s">
        <v>2670</v>
      </c>
      <c r="C177" s="229"/>
      <c r="D177" s="229"/>
      <c r="E177" s="24">
        <v>0.02</v>
      </c>
      <c r="F177" s="179"/>
      <c r="G177" s="180" t="str">
        <f>IF(F177&gt;0,SUM(E177+F177),"")</f>
        <v/>
      </c>
      <c r="H177" s="5"/>
      <c r="I177" s="220" t="s">
        <v>2674</v>
      </c>
      <c r="J177" s="221"/>
      <c r="K177" s="221"/>
      <c r="L177" s="222"/>
      <c r="M177" s="179"/>
      <c r="O177" s="8"/>
      <c r="Q177" s="19"/>
      <c r="R177" s="180" t="str">
        <f>IF(M177&gt;0,SUM(L177+M177),"")</f>
        <v/>
      </c>
      <c r="S177" s="19"/>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45" t="s">
        <v>2641</v>
      </c>
      <c r="C190" s="245"/>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HYPERLINK("#Integrante_3!A1","INICIO")</f>
        <v>INICIO</v>
      </c>
    </row>
    <row r="197" spans="1:18" ht="231" customHeight="1" x14ac:dyDescent="0.3">
      <c r="A197" s="9"/>
      <c r="B197" s="219" t="s">
        <v>2663</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44194.788219097223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HYPERLINK("#Integrante_4!B20","IDENTIFICACIÓN DEL OFERENTE")</f>
        <v>IDENTIFICACIÓN DEL OFERENTE</v>
      </c>
      <c r="C8" s="189"/>
      <c r="D8" s="193"/>
      <c r="E8" s="208" t="str">
        <f>HYPERLINK("#Integrante_4!A109","CAPACIDAD RESIDUAL")</f>
        <v>CAPACIDAD RESIDUAL</v>
      </c>
      <c r="F8" s="209"/>
      <c r="G8" s="210"/>
      <c r="H8" s="194"/>
      <c r="I8" s="186" t="str">
        <f>HYPERLINK("#Integrante_4!N162","DISCAPACIDAD")</f>
        <v>DISCAPACIDAD</v>
      </c>
      <c r="J8" s="190"/>
      <c r="K8" s="186" t="str">
        <f>HYPERLINK("#Integrante_4!A188","TRAYECTORIA")</f>
        <v>TRAYECTORIA</v>
      </c>
      <c r="L8" s="189"/>
      <c r="M8" s="36"/>
      <c r="N8" s="36"/>
      <c r="O8" s="43"/>
    </row>
    <row r="9" spans="1:20" ht="30.75" customHeight="1" thickBot="1" x14ac:dyDescent="0.35">
      <c r="A9" s="192"/>
      <c r="B9" s="186" t="str">
        <f>HYPERLINK("#Integrante_4!I20","DATOS CONTRATO INVITACIÓN")</f>
        <v>DATOS CONTRATO INVITACIÓN</v>
      </c>
      <c r="C9" s="189"/>
      <c r="D9" s="189"/>
      <c r="E9" s="208" t="str">
        <f>HYPERLINK("#Integrante_4!A162","TALENTO HUMANO")</f>
        <v>TALENTO HUMANO</v>
      </c>
      <c r="F9" s="209"/>
      <c r="G9" s="21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5">
      <c r="A10" s="192"/>
      <c r="B10" s="186" t="str">
        <f>HYPERLINK("#Integrante_4!B48","EXPERIENCIA TERRITORIAL")</f>
        <v>EXPERIENCIA TERRITORIAL</v>
      </c>
      <c r="C10" s="189"/>
      <c r="D10" s="189"/>
      <c r="E10" s="208" t="str">
        <f>HYPERLINK("#Integrante_4!F162","INFRAESTRUCTURA")</f>
        <v>INFRAESTRUCTURA</v>
      </c>
      <c r="F10" s="209"/>
      <c r="G10" s="210"/>
      <c r="H10" s="194"/>
      <c r="I10" s="186" t="str">
        <f>HYPERLINK("#Integrante_4!L176","VALOR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44194.788219097223</v>
      </c>
      <c r="W20" s="107">
        <f ca="1">NOW()</f>
        <v>44194.788219097223</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19"/>
      <c r="N107" s="126"/>
      <c r="O107" s="126"/>
      <c r="P107" s="81"/>
    </row>
    <row r="108" spans="1:16" ht="29.4" customHeight="1" thickBot="1" x14ac:dyDescent="0.35">
      <c r="O108" s="186" t="str">
        <f>HYPERLINK("#Integrante_4!A1","INICIO")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5">
      <c r="O161" s="186" t="str">
        <f>HYPERLINK("#Integrante_4!A1","INICIO")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HYPERLINK("#Integrante_4!A1","INICIO")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65"/>
      <c r="S177" s="19"/>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c r="O178" s="8"/>
      <c r="Q178" s="19"/>
      <c r="R178" s="165" t="s">
        <v>2623</v>
      </c>
      <c r="S178" s="19"/>
      <c r="T178" s="19"/>
      <c r="U178" s="19"/>
      <c r="V178" s="19"/>
      <c r="W178" s="19"/>
      <c r="X178" s="19"/>
      <c r="Y178" s="19"/>
      <c r="Z178" s="19"/>
      <c r="AA178" s="19"/>
      <c r="AB178" s="19"/>
    </row>
    <row r="179" spans="1:28" ht="23.4" x14ac:dyDescent="0.3">
      <c r="A179" s="9"/>
      <c r="B179" s="229" t="s">
        <v>2670</v>
      </c>
      <c r="C179" s="229"/>
      <c r="D179" s="229"/>
      <c r="E179" s="24">
        <v>0.02</v>
      </c>
      <c r="F179" s="179"/>
      <c r="G179" s="180" t="str">
        <f>IF(F179&gt;0,SUM(E179+F179),"")</f>
        <v/>
      </c>
      <c r="H179" s="5"/>
      <c r="I179" s="220" t="s">
        <v>2674</v>
      </c>
      <c r="J179" s="221"/>
      <c r="K179" s="221"/>
      <c r="L179" s="222"/>
      <c r="M179" s="179"/>
      <c r="O179" s="8"/>
      <c r="Q179" s="19"/>
      <c r="R179" s="180" t="str">
        <f>IF(M179&gt;0,SUM(L179+M179),"")</f>
        <v/>
      </c>
      <c r="S179" s="19"/>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HYPERLINK("#Integrante_4!A1","INICIO")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44194.788219097223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HYPERLINK("#Integrante_5!B20","IDENTIFICACIÓN DEL OFERENTE")</f>
        <v>IDENTIFICACIÓN DEL OFERENTE</v>
      </c>
      <c r="C8" s="189"/>
      <c r="D8" s="193"/>
      <c r="E8" s="208" t="str">
        <f>HYPERLINK("#Integrante_5!A109","CAPACIDAD RESIDUAL")</f>
        <v>CAPACIDAD RESIDUAL</v>
      </c>
      <c r="F8" s="209"/>
      <c r="G8" s="210"/>
      <c r="H8" s="194"/>
      <c r="I8" s="186" t="str">
        <f>HYPERLINK("#Integrante_5!N162","DISCAPACIDAD")</f>
        <v>DISCAPACIDAD</v>
      </c>
      <c r="J8" s="190"/>
      <c r="K8" s="186" t="str">
        <f>HYPERLINK("#Integrante_5!A188","TRAYECTORIA")</f>
        <v>TRAYECTORIA</v>
      </c>
      <c r="L8" s="189"/>
      <c r="M8" s="36"/>
      <c r="N8" s="36"/>
      <c r="O8" s="43"/>
    </row>
    <row r="9" spans="1:20" ht="30.75" customHeight="1" thickBot="1" x14ac:dyDescent="0.35">
      <c r="A9" s="192"/>
      <c r="B9" s="186" t="str">
        <f>HYPERLINK("#Integrante_5!I20","DATOS CONTRATO INVITACIÓN")</f>
        <v>DATOS CONTRATO INVITACIÓN</v>
      </c>
      <c r="C9" s="189"/>
      <c r="D9" s="189"/>
      <c r="E9" s="208" t="str">
        <f>HYPERLINK("#Integrante_5!A162","TALENTO HUMANO")</f>
        <v>TALENTO HUMANO</v>
      </c>
      <c r="F9" s="209"/>
      <c r="G9" s="21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5">
      <c r="A10" s="192"/>
      <c r="B10" s="186" t="str">
        <f>HYPERLINK("#Integrante_5!B48","EXPERIENCIA TERRITORIAL")</f>
        <v>EXPERIENCIA TERRITORIAL</v>
      </c>
      <c r="C10" s="189"/>
      <c r="D10" s="189"/>
      <c r="E10" s="208" t="str">
        <f>HYPERLINK("#Integrante_5!F162","INFRAESTRUCTURA")</f>
        <v>INFRAESTRUCTURA</v>
      </c>
      <c r="F10" s="209"/>
      <c r="G10" s="210"/>
      <c r="H10" s="194"/>
      <c r="I10" s="186" t="str">
        <f>HYPERLINK("#Integrante_5!L176","VALOR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44194.788219097223</v>
      </c>
      <c r="W20" s="107">
        <f ca="1">NOW()</f>
        <v>44194.788219097223</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HYPERLINK("#Integrante_5!A1","INICIO")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5">
      <c r="O159" s="186" t="str">
        <f>HYPERLINK("#Integrante_5!A1","INICIO")</f>
        <v>INICIO</v>
      </c>
    </row>
    <row r="160" spans="1:16" s="19" customFormat="1" ht="31.5" customHeight="1" thickBot="1" x14ac:dyDescent="0.35">
      <c r="A160" s="202" t="s">
        <v>13</v>
      </c>
      <c r="B160" s="203"/>
      <c r="C160" s="203"/>
      <c r="D160" s="203"/>
      <c r="E160" s="207"/>
      <c r="F160" s="203" t="s">
        <v>15</v>
      </c>
      <c r="G160" s="203"/>
      <c r="H160" s="203"/>
      <c r="I160" s="202" t="s">
        <v>16</v>
      </c>
      <c r="J160" s="203"/>
      <c r="K160" s="203"/>
      <c r="L160" s="203"/>
      <c r="M160" s="203"/>
      <c r="N160" s="203"/>
      <c r="O160" s="207"/>
      <c r="P160" s="78"/>
    </row>
    <row r="161" spans="1:28" ht="51.75" customHeight="1" x14ac:dyDescent="0.3">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04" t="s">
        <v>2618</v>
      </c>
      <c r="C163" s="204"/>
      <c r="D163" s="204"/>
      <c r="E163" s="8"/>
      <c r="F163" s="5"/>
      <c r="G163" s="252" t="s">
        <v>2618</v>
      </c>
      <c r="H163" s="252"/>
      <c r="I163" s="253" t="s">
        <v>1164</v>
      </c>
      <c r="J163" s="254"/>
      <c r="K163" s="254"/>
      <c r="L163" s="254"/>
      <c r="M163" s="254"/>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55" t="s">
        <v>2648</v>
      </c>
      <c r="J165" s="256"/>
      <c r="K165" s="256"/>
      <c r="L165" s="256"/>
      <c r="M165" s="256"/>
      <c r="N165" s="256"/>
      <c r="O165" s="257"/>
      <c r="U165" s="51"/>
    </row>
    <row r="166" spans="1:28" ht="14.4" x14ac:dyDescent="0.3">
      <c r="A166" s="9"/>
      <c r="B166" s="266" t="s">
        <v>2662</v>
      </c>
      <c r="C166" s="266"/>
      <c r="D166" s="266"/>
      <c r="E166" s="8"/>
      <c r="F166" s="5"/>
      <c r="H166" s="83" t="s">
        <v>2661</v>
      </c>
      <c r="I166" s="255"/>
      <c r="J166" s="256"/>
      <c r="K166" s="256"/>
      <c r="L166" s="256"/>
      <c r="M166" s="256"/>
      <c r="N166" s="256"/>
      <c r="O166" s="257"/>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2" t="s">
        <v>2677</v>
      </c>
      <c r="B170" s="203"/>
      <c r="C170" s="203"/>
      <c r="D170" s="203"/>
      <c r="E170" s="203"/>
      <c r="F170" s="203"/>
      <c r="G170" s="203"/>
      <c r="H170" s="203"/>
      <c r="I170" s="203"/>
      <c r="J170" s="203"/>
      <c r="K170" s="203"/>
      <c r="L170" s="203"/>
      <c r="M170" s="203"/>
      <c r="N170" s="203"/>
      <c r="O170" s="207"/>
      <c r="P170" s="78"/>
    </row>
    <row r="171" spans="1:28" ht="15" customHeight="1" x14ac:dyDescent="0.3">
      <c r="A171" s="223" t="s">
        <v>2676</v>
      </c>
      <c r="B171" s="224"/>
      <c r="C171" s="224"/>
      <c r="D171" s="224"/>
      <c r="E171" s="224"/>
      <c r="F171" s="224"/>
      <c r="G171" s="224"/>
      <c r="H171" s="224"/>
      <c r="I171" s="224"/>
      <c r="J171" s="224"/>
      <c r="K171" s="224"/>
      <c r="L171" s="224"/>
      <c r="M171" s="224"/>
      <c r="N171" s="224"/>
      <c r="O171" s="225"/>
    </row>
    <row r="172" spans="1:28" ht="24" thickBot="1" x14ac:dyDescent="0.35">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8" t="s">
        <v>2670</v>
      </c>
      <c r="C174" s="258"/>
      <c r="D174" s="258"/>
      <c r="E174" s="258"/>
      <c r="F174" s="258"/>
      <c r="G174" s="258"/>
      <c r="H174" s="20"/>
      <c r="I174" s="262" t="s">
        <v>2678</v>
      </c>
      <c r="J174" s="263"/>
      <c r="K174" s="263"/>
      <c r="L174" s="263"/>
      <c r="M174" s="263"/>
      <c r="O174" s="186" t="str">
        <f>HYPERLINK("#Integrante_5!A1","INICIO")</f>
        <v>INICIO</v>
      </c>
      <c r="Q174" s="19"/>
      <c r="R174" s="19"/>
      <c r="S174" s="19"/>
      <c r="T174" s="19"/>
      <c r="U174" s="19"/>
      <c r="V174" s="19"/>
      <c r="W174" s="19"/>
      <c r="X174" s="19"/>
      <c r="Y174" s="19"/>
      <c r="Z174" s="19"/>
      <c r="AA174" s="19"/>
      <c r="AB174" s="19"/>
    </row>
    <row r="175" spans="1:28" ht="23.4" x14ac:dyDescent="0.3">
      <c r="A175" s="9"/>
      <c r="B175" s="231" t="s">
        <v>17</v>
      </c>
      <c r="C175" s="232"/>
      <c r="D175" s="233"/>
      <c r="E175" s="262" t="s">
        <v>2620</v>
      </c>
      <c r="F175" s="263"/>
      <c r="G175" s="264"/>
      <c r="H175" s="5"/>
      <c r="I175" s="231" t="s">
        <v>17</v>
      </c>
      <c r="J175" s="232"/>
      <c r="K175" s="232"/>
      <c r="L175" s="233"/>
      <c r="M175" s="240" t="s">
        <v>2679</v>
      </c>
      <c r="O175" s="8"/>
      <c r="Q175" s="19"/>
      <c r="R175" s="19"/>
      <c r="S175" s="165"/>
      <c r="T175" s="19"/>
      <c r="U175" s="19"/>
      <c r="V175" s="19"/>
      <c r="W175" s="19"/>
      <c r="X175" s="19"/>
      <c r="Y175" s="19"/>
      <c r="Z175" s="19"/>
      <c r="AA175" s="19"/>
      <c r="AB175" s="19"/>
    </row>
    <row r="176" spans="1:28" ht="23.4" x14ac:dyDescent="0.3">
      <c r="A176" s="9"/>
      <c r="B176" s="259"/>
      <c r="C176" s="260"/>
      <c r="D176" s="261"/>
      <c r="E176" s="165" t="s">
        <v>2621</v>
      </c>
      <c r="F176" s="165" t="s">
        <v>2622</v>
      </c>
      <c r="G176" s="165" t="s">
        <v>2623</v>
      </c>
      <c r="H176" s="5"/>
      <c r="I176" s="259"/>
      <c r="J176" s="260"/>
      <c r="K176" s="260"/>
      <c r="L176" s="261"/>
      <c r="M176" s="241"/>
      <c r="O176" s="8"/>
      <c r="Q176" s="19"/>
      <c r="R176" s="19"/>
      <c r="S176" s="165" t="s">
        <v>2623</v>
      </c>
      <c r="T176" s="19"/>
      <c r="U176" s="19"/>
      <c r="V176" s="19"/>
      <c r="W176" s="19"/>
      <c r="X176" s="19"/>
      <c r="Y176" s="19"/>
      <c r="Z176" s="19"/>
      <c r="AA176" s="19"/>
      <c r="AB176" s="19"/>
    </row>
    <row r="177" spans="1:28" ht="23.4" x14ac:dyDescent="0.3">
      <c r="A177" s="9"/>
      <c r="B177" s="229" t="s">
        <v>2670</v>
      </c>
      <c r="C177" s="229"/>
      <c r="D177" s="229"/>
      <c r="E177" s="24">
        <v>0.02</v>
      </c>
      <c r="F177" s="179"/>
      <c r="G177" s="180" t="str">
        <f>IF(F177&gt;0,SUM(E177+F177),"")</f>
        <v/>
      </c>
      <c r="H177" s="5"/>
      <c r="I177" s="220" t="s">
        <v>2672</v>
      </c>
      <c r="J177" s="221"/>
      <c r="K177" s="221"/>
      <c r="L177" s="222"/>
      <c r="M177" s="179"/>
      <c r="O177" s="8"/>
      <c r="Q177" s="19"/>
      <c r="R177" s="19"/>
      <c r="S177" s="180" t="str">
        <f>IF(M177&gt;0,SUM(L177+M177),"")</f>
        <v/>
      </c>
      <c r="T177" s="19"/>
      <c r="U177" s="19"/>
      <c r="V177" s="19"/>
      <c r="W177" s="19"/>
      <c r="X177" s="19"/>
      <c r="Y177" s="19"/>
      <c r="Z177" s="19"/>
      <c r="AA177" s="19"/>
      <c r="AB177" s="19"/>
    </row>
    <row r="178" spans="1:28" ht="23.4" hidden="1" x14ac:dyDescent="0.3">
      <c r="A178" s="9"/>
      <c r="B178" s="229" t="s">
        <v>1165</v>
      </c>
      <c r="C178" s="229"/>
      <c r="D178" s="229"/>
      <c r="E178" s="24">
        <v>0.02</v>
      </c>
      <c r="F178" s="69"/>
      <c r="G178" s="164" t="str">
        <f>IF(F178&gt;0,SUM(E178+F178),"")</f>
        <v/>
      </c>
      <c r="H178" s="5"/>
      <c r="I178" s="220" t="s">
        <v>1169</v>
      </c>
      <c r="J178" s="221"/>
      <c r="K178" s="222"/>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29" t="s">
        <v>1166</v>
      </c>
      <c r="C179" s="229"/>
      <c r="D179" s="229"/>
      <c r="E179" s="24">
        <v>0.02</v>
      </c>
      <c r="F179" s="69"/>
      <c r="G179" s="164" t="str">
        <f>IF(F179&gt;0,SUM(E179+F179),"")</f>
        <v/>
      </c>
      <c r="H179" s="5"/>
      <c r="I179" s="220" t="s">
        <v>1170</v>
      </c>
      <c r="J179" s="221"/>
      <c r="K179" s="222"/>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29" t="s">
        <v>1167</v>
      </c>
      <c r="C180" s="229"/>
      <c r="D180" s="229"/>
      <c r="E180" s="24">
        <v>0.03</v>
      </c>
      <c r="F180" s="69"/>
      <c r="G180" s="164" t="str">
        <f>IF(F180&gt;0,SUM(E180+F180),"")</f>
        <v/>
      </c>
      <c r="H180" s="5"/>
      <c r="I180" s="220" t="s">
        <v>1171</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0" t="s">
        <v>1172</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30" t="s">
        <v>2633</v>
      </c>
      <c r="L183" s="230"/>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2" t="s">
        <v>18</v>
      </c>
      <c r="B186" s="203"/>
      <c r="C186" s="203"/>
      <c r="D186" s="203"/>
      <c r="E186" s="203"/>
      <c r="F186" s="203"/>
      <c r="G186" s="203"/>
      <c r="H186" s="203"/>
      <c r="I186" s="203"/>
      <c r="J186" s="203"/>
      <c r="K186" s="203"/>
      <c r="L186" s="203"/>
      <c r="M186" s="203"/>
      <c r="N186" s="203"/>
      <c r="O186" s="207"/>
      <c r="P186" s="78"/>
    </row>
    <row r="187" spans="1:28" ht="15" customHeight="1" x14ac:dyDescent="0.3">
      <c r="A187" s="223" t="s">
        <v>19</v>
      </c>
      <c r="B187" s="224"/>
      <c r="C187" s="224"/>
      <c r="D187" s="224"/>
      <c r="E187" s="224"/>
      <c r="F187" s="224"/>
      <c r="G187" s="224"/>
      <c r="H187" s="224"/>
      <c r="I187" s="224"/>
      <c r="J187" s="224"/>
      <c r="K187" s="224"/>
      <c r="L187" s="224"/>
      <c r="M187" s="224"/>
      <c r="N187" s="224"/>
      <c r="O187" s="225"/>
    </row>
    <row r="188" spans="1:28" thickBot="1" x14ac:dyDescent="0.35">
      <c r="A188" s="226"/>
      <c r="B188" s="227"/>
      <c r="C188" s="227"/>
      <c r="D188" s="227"/>
      <c r="E188" s="227"/>
      <c r="F188" s="227"/>
      <c r="G188" s="227"/>
      <c r="H188" s="227"/>
      <c r="I188" s="227"/>
      <c r="J188" s="227"/>
      <c r="K188" s="227"/>
      <c r="L188" s="227"/>
      <c r="M188" s="227"/>
      <c r="N188" s="227"/>
      <c r="O188" s="228"/>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45" t="s">
        <v>2641</v>
      </c>
      <c r="C190" s="245"/>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2" t="s">
        <v>29</v>
      </c>
      <c r="B195" s="203"/>
      <c r="C195" s="203"/>
      <c r="D195" s="203"/>
      <c r="E195" s="203"/>
      <c r="F195" s="203"/>
      <c r="G195" s="203"/>
      <c r="H195" s="203"/>
      <c r="I195" s="203"/>
      <c r="J195" s="203"/>
      <c r="K195" s="203"/>
      <c r="L195" s="203"/>
      <c r="M195" s="203"/>
      <c r="N195" s="203"/>
      <c r="O195" s="207"/>
      <c r="P195" s="78"/>
    </row>
    <row r="196" spans="1:18" ht="21.6" thickBot="1" x14ac:dyDescent="0.35">
      <c r="A196" s="9"/>
      <c r="B196" s="5"/>
      <c r="C196" s="5"/>
      <c r="D196" s="5"/>
      <c r="E196" s="5"/>
      <c r="F196" s="5"/>
      <c r="G196" s="5"/>
      <c r="H196" s="5"/>
      <c r="I196" s="5"/>
      <c r="J196" s="5"/>
      <c r="K196" s="5"/>
      <c r="L196" s="5"/>
      <c r="M196" s="5"/>
      <c r="N196" s="5"/>
      <c r="O196" s="186" t="str">
        <f>HYPERLINK("#Integrante_5!A1","INICIO")</f>
        <v>INICIO</v>
      </c>
    </row>
    <row r="197" spans="1:18" ht="231" customHeight="1" x14ac:dyDescent="0.3">
      <c r="A197" s="9"/>
      <c r="B197" s="219" t="s">
        <v>2663</v>
      </c>
      <c r="C197" s="219"/>
      <c r="D197" s="219"/>
      <c r="E197" s="219"/>
      <c r="F197" s="219"/>
      <c r="G197" s="219"/>
      <c r="H197" s="219"/>
      <c r="I197" s="219"/>
      <c r="J197" s="219"/>
      <c r="K197" s="219"/>
      <c r="L197" s="219"/>
      <c r="M197" s="219"/>
      <c r="N197" s="219"/>
      <c r="O197" s="8"/>
    </row>
    <row r="198" spans="1:18" ht="14.4" x14ac:dyDescent="0.3">
      <c r="A198" s="9"/>
      <c r="B198" s="242"/>
      <c r="C198" s="242"/>
      <c r="D198" s="242"/>
      <c r="E198" s="242"/>
      <c r="F198" s="242"/>
      <c r="G198" s="242"/>
      <c r="H198" s="242"/>
      <c r="I198" s="242"/>
      <c r="J198" s="242"/>
      <c r="K198" s="242"/>
      <c r="L198" s="242"/>
      <c r="M198" s="242"/>
      <c r="N198" s="242"/>
      <c r="O198" s="8"/>
    </row>
    <row r="199" spans="1:18" ht="14.4" x14ac:dyDescent="0.3">
      <c r="A199" s="9"/>
      <c r="B199" s="243" t="s">
        <v>2653</v>
      </c>
      <c r="C199" s="244"/>
      <c r="D199" s="244"/>
      <c r="E199" s="244"/>
      <c r="F199" s="244"/>
      <c r="G199" s="244"/>
      <c r="H199" s="244"/>
      <c r="I199" s="244"/>
      <c r="J199" s="244"/>
      <c r="K199" s="244"/>
      <c r="L199" s="244"/>
      <c r="M199" s="244"/>
      <c r="N199" s="244"/>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5" t="s">
        <v>2658</v>
      </c>
      <c r="D2" s="196"/>
      <c r="E2" s="196"/>
      <c r="F2" s="196"/>
      <c r="G2" s="196"/>
      <c r="H2" s="196"/>
      <c r="I2" s="196"/>
      <c r="J2" s="196"/>
      <c r="K2" s="196"/>
      <c r="L2" s="206" t="s">
        <v>2645</v>
      </c>
      <c r="M2" s="206"/>
      <c r="N2" s="212" t="s">
        <v>2646</v>
      </c>
      <c r="O2" s="213"/>
    </row>
    <row r="3" spans="1:20" ht="33" customHeight="1" x14ac:dyDescent="0.3">
      <c r="A3" s="9"/>
      <c r="B3" s="8"/>
      <c r="C3" s="197"/>
      <c r="D3" s="198"/>
      <c r="E3" s="198"/>
      <c r="F3" s="198"/>
      <c r="G3" s="198"/>
      <c r="H3" s="198"/>
      <c r="I3" s="198"/>
      <c r="J3" s="198"/>
      <c r="K3" s="198"/>
      <c r="L3" s="214" t="s">
        <v>1</v>
      </c>
      <c r="M3" s="214"/>
      <c r="N3" s="214" t="s">
        <v>2647</v>
      </c>
      <c r="O3" s="216"/>
    </row>
    <row r="4" spans="1:20" ht="24.75" customHeight="1" thickBot="1" x14ac:dyDescent="0.35">
      <c r="A4" s="10"/>
      <c r="B4" s="12"/>
      <c r="C4" s="199"/>
      <c r="D4" s="200"/>
      <c r="E4" s="200"/>
      <c r="F4" s="200"/>
      <c r="G4" s="200"/>
      <c r="H4" s="200"/>
      <c r="I4" s="200"/>
      <c r="J4" s="200"/>
      <c r="K4" s="200"/>
      <c r="L4" s="217" t="s">
        <v>0</v>
      </c>
      <c r="M4" s="217"/>
      <c r="N4" s="217"/>
      <c r="O4" s="218"/>
      <c r="P4" s="172">
        <f ca="1">NOW()</f>
        <v>44194.788219097223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2643</v>
      </c>
      <c r="B6" s="203"/>
      <c r="C6" s="203"/>
      <c r="D6" s="203"/>
      <c r="E6" s="203"/>
      <c r="F6" s="203"/>
      <c r="G6" s="203"/>
      <c r="H6" s="203"/>
      <c r="I6" s="203"/>
      <c r="J6" s="203"/>
      <c r="K6" s="203"/>
      <c r="L6" s="203"/>
      <c r="M6" s="203"/>
      <c r="N6" s="203"/>
      <c r="O6" s="207"/>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HYPERLINK("#Integrante_6!B20","IDENTIFICACIÓN DEL OFERENTE")</f>
        <v>IDENTIFICACIÓN DEL OFERENTE</v>
      </c>
      <c r="C8" s="189"/>
      <c r="D8" s="193"/>
      <c r="E8" s="208" t="str">
        <f>HYPERLINK("#Integrante_6!A109","CAPACIDAD RESIDUAL")</f>
        <v>CAPACIDAD RESIDUAL</v>
      </c>
      <c r="F8" s="209"/>
      <c r="G8" s="210"/>
      <c r="H8" s="194"/>
      <c r="I8" s="186" t="str">
        <f>HYPERLINK("#Integrante_6!N162","DISCAPACIDAD")</f>
        <v>DISCAPACIDAD</v>
      </c>
      <c r="J8" s="190"/>
      <c r="K8" s="186" t="str">
        <f>HYPERLINK("#Integrante_6!A188","TRAYECTORIA")</f>
        <v>TRAYECTORIA</v>
      </c>
      <c r="L8" s="189"/>
      <c r="M8" s="36"/>
      <c r="N8" s="36"/>
      <c r="O8" s="43"/>
    </row>
    <row r="9" spans="1:20" ht="30.75" customHeight="1" thickBot="1" x14ac:dyDescent="0.35">
      <c r="A9" s="192"/>
      <c r="B9" s="186" t="str">
        <f>HYPERLINK("#Integrante_6!I20","DATOS CONTRATO INVITACIÓN")</f>
        <v>DATOS CONTRATO INVITACIÓN</v>
      </c>
      <c r="C9" s="189"/>
      <c r="D9" s="189"/>
      <c r="E9" s="208" t="str">
        <f>HYPERLINK("#Integrante_6!A162","TALENTO HUMANO")</f>
        <v>TALENTO HUMANO</v>
      </c>
      <c r="F9" s="209"/>
      <c r="G9" s="21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5">
      <c r="A10" s="192"/>
      <c r="B10" s="186" t="str">
        <f>HYPERLINK("#Integrante_6!B48","EXPERIENCIA TERRITORIAL")</f>
        <v>EXPERIENCIA TERRITORIAL</v>
      </c>
      <c r="C10" s="189"/>
      <c r="D10" s="189"/>
      <c r="E10" s="208" t="str">
        <f>HYPERLINK("#Integrante_6!F162","INFRAESTRUCTURA")</f>
        <v>INFRAESTRUCTURA</v>
      </c>
      <c r="F10" s="209"/>
      <c r="G10" s="210"/>
      <c r="H10" s="194"/>
      <c r="I10" s="186" t="str">
        <f>HYPERLINK("#Integrante_6!L176","VALOR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01" t="s">
        <v>8</v>
      </c>
      <c r="M15" s="201"/>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7"/>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11"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11"/>
      <c r="I20" s="150"/>
      <c r="J20" s="151"/>
      <c r="K20" s="152"/>
      <c r="L20" s="153"/>
      <c r="M20" s="153"/>
      <c r="N20" s="136">
        <f>+(M20-L20)/30</f>
        <v>0</v>
      </c>
      <c r="O20" s="139"/>
      <c r="U20" s="135"/>
      <c r="V20" s="107">
        <f ca="1">NOW()</f>
        <v>44194.788219097223</v>
      </c>
      <c r="W20" s="107">
        <f ca="1">NOW()</f>
        <v>44194.788219097223</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04" t="s">
        <v>2</v>
      </c>
      <c r="C37" s="204"/>
      <c r="D37" s="204"/>
      <c r="E37" s="204"/>
      <c r="F37" s="204"/>
      <c r="G37" s="5"/>
      <c r="H37" s="130"/>
      <c r="I37" s="131"/>
      <c r="J37" s="131"/>
      <c r="K37" s="131"/>
      <c r="L37" s="131"/>
      <c r="M37" s="131"/>
      <c r="N37" s="131"/>
      <c r="O37" s="132"/>
    </row>
    <row r="38" spans="1:16" ht="21" customHeight="1" x14ac:dyDescent="0.3">
      <c r="A38" s="9"/>
      <c r="B38" s="205" t="e">
        <f>VLOOKUP(B20,EAS!A2:B1439,2,0)</f>
        <v>#N/A</v>
      </c>
      <c r="C38" s="205"/>
      <c r="D38" s="205"/>
      <c r="E38" s="205"/>
      <c r="F38" s="205"/>
      <c r="G38" s="5"/>
      <c r="H38" s="133"/>
      <c r="I38" s="215" t="s">
        <v>7</v>
      </c>
      <c r="J38" s="215"/>
      <c r="K38" s="215"/>
      <c r="L38" s="215"/>
      <c r="M38" s="215"/>
      <c r="N38" s="215"/>
      <c r="O38" s="134"/>
    </row>
    <row r="39" spans="1:16" ht="42.9" customHeight="1" thickBot="1" x14ac:dyDescent="0.35">
      <c r="A39" s="10"/>
      <c r="B39" s="11"/>
      <c r="C39" s="11"/>
      <c r="D39" s="11"/>
      <c r="E39" s="11"/>
      <c r="F39" s="11"/>
      <c r="G39" s="11"/>
      <c r="H39" s="10"/>
      <c r="I39" s="265"/>
      <c r="J39" s="265"/>
      <c r="K39" s="265"/>
      <c r="L39" s="265"/>
      <c r="M39" s="265"/>
      <c r="N39" s="265"/>
      <c r="O39" s="12"/>
    </row>
    <row r="40" spans="1:16"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7"/>
      <c r="P41" s="78"/>
    </row>
    <row r="42" spans="1:16" ht="8.25" customHeight="1" thickBot="1" x14ac:dyDescent="0.35"/>
    <row r="43" spans="1:16" s="19" customFormat="1" ht="31.5" customHeight="1" thickBot="1" x14ac:dyDescent="0.35">
      <c r="A43" s="267" t="s">
        <v>4</v>
      </c>
      <c r="B43" s="268"/>
      <c r="C43" s="268"/>
      <c r="D43" s="268"/>
      <c r="E43" s="268"/>
      <c r="F43" s="268"/>
      <c r="G43" s="268"/>
      <c r="H43" s="268"/>
      <c r="I43" s="268"/>
      <c r="J43" s="268"/>
      <c r="K43" s="268"/>
      <c r="L43" s="268"/>
      <c r="M43" s="268"/>
      <c r="N43" s="268"/>
      <c r="O43" s="269"/>
      <c r="P43" s="78"/>
    </row>
    <row r="44" spans="1:16" ht="15" customHeight="1" x14ac:dyDescent="0.3">
      <c r="A44" s="270" t="s">
        <v>2659</v>
      </c>
      <c r="B44" s="271"/>
      <c r="C44" s="271"/>
      <c r="D44" s="271"/>
      <c r="E44" s="271"/>
      <c r="F44" s="271"/>
      <c r="G44" s="271"/>
      <c r="H44" s="271"/>
      <c r="I44" s="271"/>
      <c r="J44" s="271"/>
      <c r="K44" s="271"/>
      <c r="L44" s="271"/>
      <c r="M44" s="271"/>
      <c r="N44" s="271"/>
      <c r="O44" s="272"/>
    </row>
    <row r="45" spans="1:16" ht="14.4" x14ac:dyDescent="0.3">
      <c r="A45" s="273"/>
      <c r="B45" s="274"/>
      <c r="C45" s="274"/>
      <c r="D45" s="274"/>
      <c r="E45" s="274"/>
      <c r="F45" s="274"/>
      <c r="G45" s="274"/>
      <c r="H45" s="274"/>
      <c r="I45" s="274"/>
      <c r="J45" s="274"/>
      <c r="K45" s="274"/>
      <c r="L45" s="274"/>
      <c r="M45" s="274"/>
      <c r="N45" s="274"/>
      <c r="O45" s="275"/>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76" t="str">
        <f t="shared" si="1"/>
        <v/>
      </c>
      <c r="H107" s="124"/>
      <c r="I107" s="123"/>
      <c r="J107" s="123"/>
      <c r="K107" s="125"/>
      <c r="L107" s="126"/>
      <c r="M107" s="119"/>
      <c r="N107" s="126"/>
      <c r="O107" s="126"/>
      <c r="P107" s="81"/>
    </row>
    <row r="108" spans="1:16" ht="29.4" customHeight="1" thickBot="1" x14ac:dyDescent="0.35">
      <c r="O108" s="186" t="str">
        <f>HYPERLINK("#Integrante_6!A1","INICIO")</f>
        <v>INICIO</v>
      </c>
    </row>
    <row r="109" spans="1:16" s="19" customFormat="1" ht="31.5" customHeight="1" thickBot="1" x14ac:dyDescent="0.35">
      <c r="A109" s="267" t="s">
        <v>2638</v>
      </c>
      <c r="B109" s="268"/>
      <c r="C109" s="268"/>
      <c r="D109" s="268"/>
      <c r="E109" s="268"/>
      <c r="F109" s="268"/>
      <c r="G109" s="268"/>
      <c r="H109" s="268"/>
      <c r="I109" s="268"/>
      <c r="J109" s="268"/>
      <c r="K109" s="268"/>
      <c r="L109" s="268"/>
      <c r="M109" s="268"/>
      <c r="N109" s="268"/>
      <c r="O109" s="269"/>
      <c r="P109" s="78"/>
    </row>
    <row r="110" spans="1:16" ht="15" customHeight="1" x14ac:dyDescent="0.3">
      <c r="A110" s="270" t="s">
        <v>2660</v>
      </c>
      <c r="B110" s="271"/>
      <c r="C110" s="271"/>
      <c r="D110" s="271"/>
      <c r="E110" s="271"/>
      <c r="F110" s="271"/>
      <c r="G110" s="271"/>
      <c r="H110" s="271"/>
      <c r="I110" s="271"/>
      <c r="J110" s="271"/>
      <c r="K110" s="271"/>
      <c r="L110" s="271"/>
      <c r="M110" s="271"/>
      <c r="N110" s="271"/>
      <c r="O110" s="272"/>
    </row>
    <row r="111" spans="1:16" ht="14.4" x14ac:dyDescent="0.3">
      <c r="A111" s="273"/>
      <c r="B111" s="274"/>
      <c r="C111" s="274"/>
      <c r="D111" s="274"/>
      <c r="E111" s="274"/>
      <c r="F111" s="274"/>
      <c r="G111" s="274"/>
      <c r="H111" s="274"/>
      <c r="I111" s="274"/>
      <c r="J111" s="274"/>
      <c r="K111" s="274"/>
      <c r="L111" s="274"/>
      <c r="M111" s="274"/>
      <c r="N111" s="274"/>
      <c r="O111" s="275"/>
    </row>
    <row r="112" spans="1:16" s="1" customFormat="1" ht="26.25" customHeight="1" x14ac:dyDescent="0.3">
      <c r="I112" s="246" t="s">
        <v>9</v>
      </c>
      <c r="J112" s="247"/>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3">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3">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3">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3">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3">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3">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3">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3">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3">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3">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3">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3">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3">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3">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3">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3">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3">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3">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3">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3">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3">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3">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3">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3">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3">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3">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3">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3">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3">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3">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3">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3">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3">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3">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3">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3">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3">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3">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3">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3">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3">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3">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3">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3">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3">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5">
      <c r="O161" s="186" t="str">
        <f>HYPERLINK("#Integrante_6!A1","INICIO")</f>
        <v>INICIO</v>
      </c>
    </row>
    <row r="162" spans="1:28" s="19" customFormat="1" ht="31.5" customHeight="1" thickBot="1" x14ac:dyDescent="0.35">
      <c r="A162" s="202" t="s">
        <v>13</v>
      </c>
      <c r="B162" s="203"/>
      <c r="C162" s="203"/>
      <c r="D162" s="203"/>
      <c r="E162" s="207"/>
      <c r="F162" s="203" t="s">
        <v>15</v>
      </c>
      <c r="G162" s="203"/>
      <c r="H162" s="203"/>
      <c r="I162" s="202" t="s">
        <v>16</v>
      </c>
      <c r="J162" s="203"/>
      <c r="K162" s="203"/>
      <c r="L162" s="203"/>
      <c r="M162" s="203"/>
      <c r="N162" s="203"/>
      <c r="O162" s="207"/>
      <c r="P162" s="78"/>
    </row>
    <row r="163" spans="1:28" ht="51.75" customHeight="1" x14ac:dyDescent="0.3">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04" t="s">
        <v>2618</v>
      </c>
      <c r="C165" s="204"/>
      <c r="D165" s="204"/>
      <c r="E165" s="8"/>
      <c r="F165" s="5"/>
      <c r="G165" s="252" t="s">
        <v>2618</v>
      </c>
      <c r="H165" s="252"/>
      <c r="I165" s="253" t="s">
        <v>1164</v>
      </c>
      <c r="J165" s="254"/>
      <c r="K165" s="254"/>
      <c r="L165" s="254"/>
      <c r="M165" s="254"/>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55" t="s">
        <v>2648</v>
      </c>
      <c r="J167" s="256"/>
      <c r="K167" s="256"/>
      <c r="L167" s="256"/>
      <c r="M167" s="256"/>
      <c r="N167" s="256"/>
      <c r="O167" s="257"/>
      <c r="U167" s="51"/>
    </row>
    <row r="168" spans="1:28" ht="14.4" x14ac:dyDescent="0.3">
      <c r="A168" s="9"/>
      <c r="B168" s="266" t="s">
        <v>2662</v>
      </c>
      <c r="C168" s="266"/>
      <c r="D168" s="266"/>
      <c r="E168" s="8"/>
      <c r="F168" s="5"/>
      <c r="H168" s="83" t="s">
        <v>2661</v>
      </c>
      <c r="I168" s="255"/>
      <c r="J168" s="256"/>
      <c r="K168" s="256"/>
      <c r="L168" s="256"/>
      <c r="M168" s="256"/>
      <c r="N168" s="256"/>
      <c r="O168" s="257"/>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2677</v>
      </c>
      <c r="B172" s="203"/>
      <c r="C172" s="203"/>
      <c r="D172" s="203"/>
      <c r="E172" s="203"/>
      <c r="F172" s="203"/>
      <c r="G172" s="203"/>
      <c r="H172" s="203"/>
      <c r="I172" s="203"/>
      <c r="J172" s="203"/>
      <c r="K172" s="203"/>
      <c r="L172" s="203"/>
      <c r="M172" s="203"/>
      <c r="N172" s="203"/>
      <c r="O172" s="207"/>
      <c r="P172" s="78"/>
    </row>
    <row r="173" spans="1:28" ht="15" customHeight="1" x14ac:dyDescent="0.3">
      <c r="A173" s="223" t="s">
        <v>2676</v>
      </c>
      <c r="B173" s="224"/>
      <c r="C173" s="224"/>
      <c r="D173" s="224"/>
      <c r="E173" s="224"/>
      <c r="F173" s="224"/>
      <c r="G173" s="224"/>
      <c r="H173" s="224"/>
      <c r="I173" s="224"/>
      <c r="J173" s="224"/>
      <c r="K173" s="224"/>
      <c r="L173" s="224"/>
      <c r="M173" s="224"/>
      <c r="N173" s="224"/>
      <c r="O173" s="225"/>
    </row>
    <row r="174" spans="1:28" ht="24" thickBot="1" x14ac:dyDescent="0.35">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8" t="s">
        <v>2670</v>
      </c>
      <c r="C176" s="258"/>
      <c r="D176" s="258"/>
      <c r="E176" s="258"/>
      <c r="F176" s="258"/>
      <c r="G176" s="258"/>
      <c r="H176" s="20"/>
      <c r="I176" s="262" t="s">
        <v>2674</v>
      </c>
      <c r="J176" s="263"/>
      <c r="K176" s="263"/>
      <c r="L176" s="263"/>
      <c r="M176" s="263"/>
      <c r="O176" s="186" t="str">
        <f>HYPERLINK("#Integrante_6!A1","INICIO")</f>
        <v>INICIO</v>
      </c>
      <c r="Q176" s="19"/>
      <c r="R176" s="19"/>
      <c r="S176" s="19"/>
      <c r="T176" s="19"/>
      <c r="U176" s="19"/>
      <c r="V176" s="19"/>
      <c r="W176" s="19"/>
      <c r="X176" s="19"/>
      <c r="Y176" s="19"/>
      <c r="Z176" s="19"/>
      <c r="AA176" s="19"/>
      <c r="AB176" s="19"/>
    </row>
    <row r="177" spans="1:28" ht="23.4" x14ac:dyDescent="0.3">
      <c r="A177" s="9"/>
      <c r="B177" s="231" t="s">
        <v>17</v>
      </c>
      <c r="C177" s="232"/>
      <c r="D177" s="233"/>
      <c r="E177" s="262" t="s">
        <v>2620</v>
      </c>
      <c r="F177" s="263"/>
      <c r="G177" s="264"/>
      <c r="H177" s="5"/>
      <c r="I177" s="231" t="s">
        <v>17</v>
      </c>
      <c r="J177" s="232"/>
      <c r="K177" s="232"/>
      <c r="L177" s="233"/>
      <c r="M177" s="240" t="s">
        <v>2679</v>
      </c>
      <c r="O177" s="8"/>
      <c r="Q177" s="19"/>
      <c r="R177" s="19"/>
      <c r="S177" s="165"/>
      <c r="T177" s="19"/>
      <c r="U177" s="19"/>
      <c r="V177" s="19"/>
      <c r="W177" s="19"/>
      <c r="X177" s="19"/>
      <c r="Y177" s="19"/>
      <c r="Z177" s="19"/>
      <c r="AA177" s="19"/>
      <c r="AB177" s="19"/>
    </row>
    <row r="178" spans="1:28" ht="23.4" x14ac:dyDescent="0.3">
      <c r="A178" s="9"/>
      <c r="B178" s="259"/>
      <c r="C178" s="260"/>
      <c r="D178" s="261"/>
      <c r="E178" s="165" t="s">
        <v>2621</v>
      </c>
      <c r="F178" s="165" t="s">
        <v>2622</v>
      </c>
      <c r="G178" s="165" t="s">
        <v>2623</v>
      </c>
      <c r="H178" s="5"/>
      <c r="I178" s="259"/>
      <c r="J178" s="260"/>
      <c r="K178" s="260"/>
      <c r="L178" s="261"/>
      <c r="M178" s="241"/>
      <c r="O178" s="8"/>
      <c r="Q178" s="19"/>
      <c r="R178" s="19"/>
      <c r="S178" s="165" t="s">
        <v>2623</v>
      </c>
      <c r="T178" s="19"/>
      <c r="U178" s="19"/>
      <c r="V178" s="19"/>
      <c r="W178" s="19"/>
      <c r="X178" s="19"/>
      <c r="Y178" s="19"/>
      <c r="Z178" s="19"/>
      <c r="AA178" s="19"/>
      <c r="AB178" s="19"/>
    </row>
    <row r="179" spans="1:28" ht="23.4" x14ac:dyDescent="0.3">
      <c r="A179" s="9"/>
      <c r="B179" s="229" t="s">
        <v>2670</v>
      </c>
      <c r="C179" s="229"/>
      <c r="D179" s="229"/>
      <c r="E179" s="24">
        <v>0.02</v>
      </c>
      <c r="F179" s="179"/>
      <c r="G179" s="180" t="str">
        <f>IF(F179&gt;0,SUM(E179+F179),"")</f>
        <v/>
      </c>
      <c r="H179" s="5"/>
      <c r="I179" s="220" t="s">
        <v>2672</v>
      </c>
      <c r="J179" s="221"/>
      <c r="K179" s="221"/>
      <c r="L179" s="222"/>
      <c r="M179" s="179"/>
      <c r="O179" s="8"/>
      <c r="Q179" s="19"/>
      <c r="R179" s="19"/>
      <c r="S179" s="180" t="str">
        <f>IF(M179&gt;0,SUM(L179+M179),"")</f>
        <v/>
      </c>
      <c r="T179" s="19"/>
      <c r="U179" s="19"/>
      <c r="V179" s="19"/>
      <c r="W179" s="19"/>
      <c r="X179" s="19"/>
      <c r="Y179" s="19"/>
      <c r="Z179" s="19"/>
      <c r="AA179" s="19"/>
      <c r="AB179" s="19"/>
    </row>
    <row r="180" spans="1:28" ht="23.4" hidden="1" x14ac:dyDescent="0.3">
      <c r="A180" s="9"/>
      <c r="B180" s="229" t="s">
        <v>1165</v>
      </c>
      <c r="C180" s="229"/>
      <c r="D180" s="229"/>
      <c r="E180" s="24">
        <v>0.02</v>
      </c>
      <c r="F180" s="69"/>
      <c r="G180" s="164" t="str">
        <f>IF(F180&gt;0,SUM(E180+F180),"")</f>
        <v/>
      </c>
      <c r="H180" s="5"/>
      <c r="I180" s="220" t="s">
        <v>1169</v>
      </c>
      <c r="J180" s="221"/>
      <c r="K180" s="222"/>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29" t="s">
        <v>1166</v>
      </c>
      <c r="C181" s="229"/>
      <c r="D181" s="229"/>
      <c r="E181" s="24">
        <v>0.02</v>
      </c>
      <c r="F181" s="69"/>
      <c r="G181" s="164" t="str">
        <f>IF(F181&gt;0,SUM(E181+F181),"")</f>
        <v/>
      </c>
      <c r="H181" s="5"/>
      <c r="I181" s="220" t="s">
        <v>1170</v>
      </c>
      <c r="J181" s="221"/>
      <c r="K181" s="222"/>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29" t="s">
        <v>1167</v>
      </c>
      <c r="C182" s="229"/>
      <c r="D182" s="229"/>
      <c r="E182" s="24">
        <v>0.03</v>
      </c>
      <c r="F182" s="69"/>
      <c r="G182" s="164" t="str">
        <f>IF(F182&gt;0,SUM(E182+F182),"")</f>
        <v/>
      </c>
      <c r="H182" s="5"/>
      <c r="I182" s="220" t="s">
        <v>1171</v>
      </c>
      <c r="J182" s="221"/>
      <c r="K182" s="222"/>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0" t="s">
        <v>1172</v>
      </c>
      <c r="J183" s="221"/>
      <c r="K183" s="222"/>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30" t="s">
        <v>2633</v>
      </c>
      <c r="L185" s="230"/>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7"/>
      <c r="P188" s="78"/>
    </row>
    <row r="189" spans="1:28" ht="15" customHeight="1" x14ac:dyDescent="0.3">
      <c r="A189" s="223" t="s">
        <v>19</v>
      </c>
      <c r="B189" s="224"/>
      <c r="C189" s="224"/>
      <c r="D189" s="224"/>
      <c r="E189" s="224"/>
      <c r="F189" s="224"/>
      <c r="G189" s="224"/>
      <c r="H189" s="224"/>
      <c r="I189" s="224"/>
      <c r="J189" s="224"/>
      <c r="K189" s="224"/>
      <c r="L189" s="224"/>
      <c r="M189" s="224"/>
      <c r="N189" s="224"/>
      <c r="O189" s="225"/>
    </row>
    <row r="190" spans="1:28" thickBot="1" x14ac:dyDescent="0.35">
      <c r="A190" s="226"/>
      <c r="B190" s="227"/>
      <c r="C190" s="227"/>
      <c r="D190" s="227"/>
      <c r="E190" s="227"/>
      <c r="F190" s="227"/>
      <c r="G190" s="227"/>
      <c r="H190" s="227"/>
      <c r="I190" s="227"/>
      <c r="J190" s="227"/>
      <c r="K190" s="227"/>
      <c r="L190" s="227"/>
      <c r="M190" s="227"/>
      <c r="N190" s="227"/>
      <c r="O190" s="228"/>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45" t="s">
        <v>2641</v>
      </c>
      <c r="C192" s="245"/>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7"/>
      <c r="P197" s="78"/>
    </row>
    <row r="198" spans="1:18" ht="21.6" thickBot="1" x14ac:dyDescent="0.35">
      <c r="A198" s="9"/>
      <c r="B198" s="5"/>
      <c r="C198" s="5"/>
      <c r="D198" s="5"/>
      <c r="E198" s="5"/>
      <c r="F198" s="5"/>
      <c r="G198" s="5"/>
      <c r="H198" s="5"/>
      <c r="I198" s="5"/>
      <c r="J198" s="5"/>
      <c r="K198" s="5"/>
      <c r="L198" s="5"/>
      <c r="M198" s="5"/>
      <c r="N198" s="5"/>
      <c r="O198" s="186" t="str">
        <f>HYPERLINK("#Integrante_6!A1","INICIO")</f>
        <v>INICIO</v>
      </c>
    </row>
    <row r="199" spans="1:18" ht="231" customHeight="1" x14ac:dyDescent="0.3">
      <c r="A199" s="9"/>
      <c r="B199" s="219" t="s">
        <v>2663</v>
      </c>
      <c r="C199" s="219"/>
      <c r="D199" s="219"/>
      <c r="E199" s="219"/>
      <c r="F199" s="219"/>
      <c r="G199" s="219"/>
      <c r="H199" s="219"/>
      <c r="I199" s="219"/>
      <c r="J199" s="219"/>
      <c r="K199" s="219"/>
      <c r="L199" s="219"/>
      <c r="M199" s="219"/>
      <c r="N199" s="219"/>
      <c r="O199" s="8"/>
    </row>
    <row r="200" spans="1:18" ht="14.4" x14ac:dyDescent="0.3">
      <c r="A200" s="9"/>
      <c r="B200" s="242"/>
      <c r="C200" s="242"/>
      <c r="D200" s="242"/>
      <c r="E200" s="242"/>
      <c r="F200" s="242"/>
      <c r="G200" s="242"/>
      <c r="H200" s="242"/>
      <c r="I200" s="242"/>
      <c r="J200" s="242"/>
      <c r="K200" s="242"/>
      <c r="L200" s="242"/>
      <c r="M200" s="242"/>
      <c r="N200" s="242"/>
      <c r="O200" s="8"/>
    </row>
    <row r="201" spans="1:18" ht="14.4" x14ac:dyDescent="0.3">
      <c r="A201" s="9"/>
      <c r="B201" s="243" t="s">
        <v>2653</v>
      </c>
      <c r="C201" s="244"/>
      <c r="D201" s="244"/>
      <c r="E201" s="244"/>
      <c r="F201" s="244"/>
      <c r="G201" s="244"/>
      <c r="H201" s="244"/>
      <c r="I201" s="244"/>
      <c r="J201" s="244"/>
      <c r="K201" s="244"/>
      <c r="L201" s="244"/>
      <c r="M201" s="244"/>
      <c r="N201" s="244"/>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José Olivo O</cp:lastModifiedBy>
  <cp:lastPrinted>2020-12-29T23:53:05Z</cp:lastPrinted>
  <dcterms:created xsi:type="dcterms:W3CDTF">2020-10-14T21:57:42Z</dcterms:created>
  <dcterms:modified xsi:type="dcterms:W3CDTF">2020-12-29T23:55:15Z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