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Proceso Betto\2021-41-10001149 Pitalito\"/>
    </mc:Choice>
  </mc:AlternateContent>
  <xr:revisionPtr revIDLastSave="0" documentId="13_ncr:1_{D9D9915A-6ECC-4739-88AB-6EE6E7B882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<sst xmlns="http://schemas.openxmlformats.org/spreadsheetml/2006/main" count="3195" uniqueCount="2715">
  <si>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</si>
  <si>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</si>
  <si>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</si>
  <si>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</si>
  <si>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</si>
  <si>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</si>
  <si>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</si>
  <si>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</si>
  <si>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</si>
  <si>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</si>
  <si>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</si>
  <si>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</si>
  <si>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</si>
  <si>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</si>
  <si>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</si>
  <si>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</si>
  <si>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</si>
  <si>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</si>
  <si>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</si>
  <si>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</si>
  <si>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</si>
  <si>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</si>
  <si>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</si>
  <si>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</si>
  <si>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</si>
  <si>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</si>
  <si>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</si>
  <si>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</si>
  <si>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</si>
  <si>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</si>
  <si>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</si>
  <si>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</si>
  <si>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</si>
  <si>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</si>
  <si>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</si>
  <si>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</si>
  <si>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</si>
  <si>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</si>
  <si>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</si>
  <si>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</si>
  <si>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</si>
  <si>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</si>
  <si>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</si>
  <si>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</si>
  <si>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</si>
  <si>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</si>
  <si>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</si>
  <si>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</si>
  <si>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</si>
  <si>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</si>
  <si>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</si>
  <si>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</si>
  <si>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</si>
  <si>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</si>
  <si>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</si>
  <si>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</si>
  <si>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</si>
  <si>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</si>
  <si>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</si>
  <si>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</si>
  <si>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</si>
  <si>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</si>
  <si>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</si>
  <si>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</si>
  <si>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</si>
  <si>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</si>
  <si>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</si>
  <si>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</si>
  <si>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</si>
  <si>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</si>
  <si>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</si>
  <si>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</si>
  <si>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</si>
  <si>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</si>
  <si>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</si>
  <si>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</si>
  <si>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</si>
  <si>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</si>
  <si>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</si>
  <si>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</si>
  <si>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</si>
  <si>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</si>
  <si>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</si>
  <si>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</si>
  <si>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</si>
  <si>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</si>
  <si>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</si>
  <si>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</si>
  <si>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</si>
  <si>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</si>
  <si>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</si>
  <si>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</si>
  <si>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</si>
  <si>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</si>
  <si>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</si>
  <si>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</si>
  <si>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</si>
  <si>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</si>
  <si>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</si>
  <si>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</si>
  <si>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</si>
  <si>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</si>
  <si>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</si>
  <si>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</si>
  <si>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</si>
  <si>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</si>
  <si>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</si>
  <si>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</si>
  <si>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</si>
  <si>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</si>
  <si>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</si>
  <si>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</si>
  <si>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</si>
  <si>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</si>
  <si>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</si>
  <si>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</si>
  <si>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</si>
  <si>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</si>
  <si>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</si>
  <si>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</si>
  <si>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</si>
  <si>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</si>
  <si>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</si>
  <si>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</si>
  <si>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</si>
  <si>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</si>
  <si>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</si>
  <si>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</si>
  <si>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</si>
  <si>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</si>
  <si>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</si>
  <si>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</si>
  <si>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</si>
  <si>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</si>
  <si>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</si>
  <si>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</si>
  <si>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</si>
  <si>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</si>
  <si>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</si>
  <si>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</si>
  <si>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</si>
  <si>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</si>
  <si>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</si>
  <si>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</si>
  <si>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</si>
  <si>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</si>
  <si>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</si>
  <si>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</si>
  <si>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</si>
  <si>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</si>
  <si>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</si>
  <si>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</si>
  <si>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</si>
  <si>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</si>
  <si>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</si>
  <si>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</si>
  <si>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</si>
  <si>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</si>
  <si>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</si>
  <si>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</si>
  <si>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</si>
  <si>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</si>
  <si>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</si>
  <si>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</si>
  <si>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</si>
  <si>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</si>
  <si>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</si>
  <si>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</si>
  <si>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</si>
  <si>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</si>
  <si>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</si>
  <si>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</si>
  <si>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</si>
  <si>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</si>
  <si>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</si>
  <si>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</si>
  <si>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</si>
  <si>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</si>
  <si>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</si>
  <si>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</si>
  <si>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</si>
  <si>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</si>
  <si>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</si>
  <si>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</si>
  <si>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</si>
  <si>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</si>
  <si>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</si>
  <si>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</si>
  <si>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</si>
  <si>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</si>
  <si>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</si>
  <si>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</si>
  <si>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</si>
  <si>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</si>
  <si>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</si>
  <si>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</si>
  <si>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</si>
  <si>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</si>
  <si>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</si>
  <si>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</si>
  <si>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</si>
  <si>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</si>
  <si>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</si>
  <si>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</si>
  <si>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</si>
  <si>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</si>
  <si>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</si>
  <si>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</si>
  <si>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</si>
  <si>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</si>
  <si>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</si>
  <si>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</si>
  <si>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</si>
  <si>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</si>
  <si>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</si>
  <si>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</si>
  <si>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</si>
  <si>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</si>
  <si>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</si>
  <si>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</si>
  <si>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</si>
  <si>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</si>
  <si>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</si>
  <si>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</si>
  <si>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</si>
  <si>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</si>
  <si>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</si>
  <si>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</si>
  <si>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</si>
  <si>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</si>
  <si>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</si>
  <si>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</si>
  <si>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</si>
  <si>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</si>
  <si>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</si>
  <si>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</si>
  <si>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</si>
  <si>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</si>
  <si>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</si>
  <si>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</si>
  <si>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</si>
  <si>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</si>
  <si>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</si>
  <si>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</si>
  <si>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</si>
  <si>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</si>
  <si>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</si>
  <si>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</si>
  <si>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</si>
  <si>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</si>
  <si>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</si>
  <si>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</si>
  <si>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</si>
  <si>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</si>
  <si>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</si>
  <si>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</si>
  <si>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</si>
  <si>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</si>
  <si>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</si>
  <si>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</si>
  <si>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</si>
  <si>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</si>
  <si>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</si>
  <si>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</si>
  <si>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</si>
  <si>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</si>
  <si>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</si>
  <si>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</si>
  <si>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</si>
  <si>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</si>
  <si>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</si>
  <si>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</si>
  <si>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</si>
  <si>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</si>
  <si>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</si>
  <si>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</si>
  <si>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</si>
  <si>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</si>
  <si>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</si>
  <si>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</si>
  <si>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</si>
  <si>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</si>
  <si>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</si>
  <si>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</si>
  <si>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</si>
  <si>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</si>
  <si>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</si>
  <si>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</si>
  <si>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</si>
  <si>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</si>
  <si>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</si>
  <si>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</si>
  <si>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</si>
  <si>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</si>
  <si>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</si>
  <si>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</si>
  <si>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</si>
  <si>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</si>
  <si>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</si>
  <si>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</si>
  <si>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</si>
  <si>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</si>
  <si>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</si>
  <si>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</si>
  <si>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</si>
  <si>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</si>
  <si>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</si>
  <si>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</si>
  <si>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</si>
  <si>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</si>
  <si>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</si>
  <si>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</si>
  <si>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</si>
  <si>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</si>
  <si>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</si>
  <si>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</si>
  <si>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</si>
  <si>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</si>
  <si>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</si>
  <si>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</si>
  <si>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</si>
  <si>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</si>
  <si>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</si>
  <si>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</si>
  <si>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</si>
  <si>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</si>
  <si>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</si>
  <si>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</si>
  <si>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</si>
  <si>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</si>
  <si>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</si>
  <si>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</si>
  <si>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</si>
  <si>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</si>
  <si>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</si>
  <si>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</si>
  <si>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</si>
  <si>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</si>
  <si>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</si>
  <si>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</si>
  <si>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</si>
  <si>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</si>
  <si>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</si>
  <si>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</si>
  <si>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</si>
  <si>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</si>
  <si>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</si>
  <si>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</si>
  <si>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</si>
  <si>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</si>
  <si>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</si>
  <si>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</si>
  <si>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</si>
  <si>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</si>
  <si>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</si>
  <si>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</si>
  <si>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</si>
  <si>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</si>
  <si>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</si>
  <si>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</si>
  <si>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</si>
  <si>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</si>
  <si>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</si>
  <si>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</si>
  <si>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</si>
  <si>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</si>
  <si>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</si>
  <si>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</si>
  <si>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</si>
  <si>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</si>
  <si>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</si>
  <si>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</si>
  <si>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</si>
  <si>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</si>
  <si>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</si>
  <si>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</si>
  <si>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</si>
  <si>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</si>
  <si>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</si>
  <si>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</si>
  <si>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</si>
  <si>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</si>
  <si>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</si>
  <si>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</si>
  <si>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</si>
  <si>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</si>
  <si>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</si>
  <si>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</si>
  <si>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</si>
  <si>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</si>
  <si>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</si>
  <si>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</si>
  <si>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</si>
  <si>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</si>
  <si>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</si>
  <si>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</si>
  <si>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</si>
  <si>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</si>
  <si>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</si>
  <si>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</si>
  <si>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</si>
  <si>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</si>
  <si>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</si>
  <si>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</si>
  <si>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</si>
  <si>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</si>
  <si>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</si>
  <si>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</si>
  <si>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</si>
  <si>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</si>
  <si>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</si>
  <si>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</si>
  <si>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</si>
  <si>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</si>
  <si>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</si>
  <si>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</si>
  <si>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</si>
  <si>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</si>
  <si>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</si>
  <si>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</si>
  <si>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</si>
  <si>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</si>
  <si>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</si>
  <si>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</si>
  <si>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</si>
  <si>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</si>
  <si>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</si>
  <si>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</si>
  <si>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</si>
  <si>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</si>
  <si>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</si>
  <si>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</si>
  <si>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</si>
  <si>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</si>
  <si>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</si>
  <si>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</si>
  <si>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</si>
  <si>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</si>
  <si>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</si>
  <si>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</si>
  <si>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</si>
  <si>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</si>
  <si>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</si>
  <si>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</si>
  <si>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</si>
  <si>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</si>
  <si>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</si>
  <si>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</si>
  <si>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</si>
  <si>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</si>
  <si>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</si>
  <si>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</si>
  <si>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</si>
  <si>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</si>
  <si>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</si>
  <si>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</si>
  <si>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</si>
  <si>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</si>
  <si>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</si>
  <si>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</si>
  <si>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</si>
  <si>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</si>
  <si>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</si>
  <si>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</si>
  <si>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</si>
  <si>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</si>
  <si>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</si>
  <si>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</si>
  <si>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</si>
  <si>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</si>
  <si>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</si>
  <si>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</si>
  <si>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</si>
  <si>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</si>
  <si>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</si>
  <si>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</si>
  <si>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</si>
  <si>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</si>
  <si>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</si>
  <si>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</si>
  <si>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</si>
  <si>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</si>
  <si>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</si>
  <si>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</si>
  <si>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</si>
  <si>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</si>
  <si>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</si>
  <si>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</si>
  <si>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</si>
  <si>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</si>
  <si>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</si>
  <si>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</si>
  <si>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</si>
  <si>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</si>
  <si>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</si>
  <si>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</si>
  <si>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</si>
  <si>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</si>
  <si>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</si>
  <si>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</si>
  <si>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</si>
  <si>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</si>
  <si>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</si>
  <si>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</si>
  <si>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</si>
  <si>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</si>
  <si>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</si>
  <si>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</si>
  <si>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</si>
  <si>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</si>
  <si>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</si>
  <si>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</si>
  <si>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</si>
  <si>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</si>
  <si>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</si>
  <si>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</si>
  <si>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</si>
  <si>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</si>
  <si>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</si>
  <si>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</si>
  <si>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</si>
  <si>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</si>
  <si>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</si>
  <si>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</si>
  <si>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</si>
  <si>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</si>
  <si>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</si>
  <si>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</si>
  <si>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</si>
  <si>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</si>
  <si>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</si>
  <si>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</si>
  <si>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</si>
  <si>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</si>
  <si>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</si>
  <si>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</si>
  <si>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</si>
  <si>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</si>
  <si>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</si>
  <si>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</si>
  <si>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</si>
  <si>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</si>
  <si>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</si>
  <si>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</si>
  <si>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</si>
  <si>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</si>
  <si>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</si>
  <si>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</si>
  <si>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</si>
  <si>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</si>
  <si>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</si>
  <si>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</si>
  <si>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</si>
  <si>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</si>
  <si>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</si>
  <si>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</si>
  <si>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</si>
  <si>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</si>
  <si>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</si>
  <si>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</si>
  <si>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</si>
  <si>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</si>
  <si>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</si>
  <si>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</si>
  <si>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</si>
  <si>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</si>
  <si>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</si>
  <si>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</si>
  <si>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</si>
  <si>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</si>
  <si>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</si>
  <si>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</si>
  <si>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</si>
  <si>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</si>
  <si>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</si>
  <si>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</si>
  <si>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</si>
  <si>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</si>
  <si>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</si>
  <si>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</si>
  <si>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</si>
  <si>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</si>
  <si>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</si>
  <si>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</si>
  <si>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</si>
  <si>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</si>
  <si>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</si>
  <si>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</si>
  <si>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</si>
  <si>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</si>
  <si>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</si>
  <si>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</si>
  <si>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</si>
  <si>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</si>
  <si>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</si>
  <si>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</si>
  <si>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</si>
  <si>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</si>
  <si>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</si>
  <si>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</si>
  <si>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</si>
  <si>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</si>
  <si>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</si>
  <si>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</si>
  <si>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</si>
  <si>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</si>
  <si>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</si>
  <si>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</si>
  <si>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</si>
  <si>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</si>
  <si>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</si>
  <si>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</si>
  <si>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</si>
  <si>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</si>
  <si>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</si>
  <si>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</si>
  <si>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</si>
  <si>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</si>
  <si>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</si>
  <si>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</si>
  <si>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</si>
  <si>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</si>
  <si>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</si>
  <si>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</si>
  <si>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</si>
  <si>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</si>
  <si>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</si>
  <si>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</si>
  <si>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</si>
  <si>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</si>
  <si>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</si>
  <si>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</si>
  <si>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</si>
  <si>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</si>
  <si>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</si>
  <si>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</si>
  <si>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</si>
  <si>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</si>
  <si>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</si>
  <si>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</si>
  <si>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</si>
  <si>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</si>
  <si>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</si>
  <si>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</si>
  <si>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</si>
  <si>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</si>
  <si>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</si>
  <si>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</si>
  <si>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</si>
  <si>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</si>
  <si>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</si>
  <si>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</si>
  <si>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</si>
  <si>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</si>
  <si>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</si>
  <si>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</si>
  <si>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</si>
  <si>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</si>
  <si>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</si>
  <si>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</si>
  <si>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</si>
  <si>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</si>
  <si>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</si>
  <si>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</si>
  <si>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</si>
  <si>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</si>
  <si>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</si>
  <si>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</si>
  <si>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</si>
  <si>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</si>
  <si>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</si>
  <si>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</si>
  <si>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</si>
  <si>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</si>
  <si>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</si>
  <si>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</si>
  <si>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</si>
  <si>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</si>
  <si>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</si>
  <si>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</si>
  <si>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</si>
  <si>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</si>
  <si>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</si>
  <si>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</si>
  <si>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</si>
  <si>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</si>
  <si>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</si>
  <si>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</si>
  <si>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</si>
  <si>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</si>
  <si>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</si>
  <si>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</si>
  <si>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</si>
  <si>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</si>
  <si>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</si>
  <si>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</si>
  <si>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</si>
  <si>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</si>
  <si>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</si>
  <si>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</si>
  <si>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</si>
  <si>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</si>
  <si>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</si>
  <si>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</si>
  <si>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</si>
  <si>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</si>
  <si>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</si>
  <si>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</si>
  <si>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</si>
  <si>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</si>
  <si>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</si>
  <si>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</si>
  <si>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</si>
  <si>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</si>
  <si>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</si>
  <si>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</si>
  <si>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</si>
  <si>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</si>
  <si>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</si>
  <si>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</si>
  <si>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</si>
  <si>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</si>
  <si>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</si>
  <si>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</si>
  <si>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</si>
  <si>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</si>
  <si>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</si>
  <si>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</si>
  <si>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</si>
  <si>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</si>
  <si>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</si>
  <si>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</si>
  <si>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</si>
  <si>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</si>
  <si>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</si>
  <si>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</si>
  <si>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</si>
  <si>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</si>
  <si>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</si>
  <si>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</si>
  <si>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</si>
  <si>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</si>
  <si>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</si>
  <si>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</si>
  <si>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</si>
  <si>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</si>
  <si>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</si>
  <si>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</si>
  <si>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</si>
  <si>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</si>
  <si>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</si>
  <si>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</si>
  <si>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</si>
  <si>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</si>
  <si>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</si>
  <si>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</si>
  <si>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</si>
  <si>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</si>
  <si>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</si>
  <si>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</si>
  <si>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</si>
  <si>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</si>
  <si>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</si>
  <si>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</si>
  <si>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</si>
  <si>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</si>
  <si>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</si>
  <si>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</si>
  <si>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</si>
  <si>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</si>
  <si>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</si>
  <si>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</si>
  <si>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</si>
  <si>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</si>
  <si>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</si>
  <si>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</si>
  <si>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</si>
  <si>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</si>
  <si>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</si>
  <si>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</si>
  <si>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</si>
  <si>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</si>
  <si>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</si>
  <si>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</si>
  <si>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</si>
  <si>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</si>
  <si>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</si>
  <si>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</si>
  <si>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</si>
  <si>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</si>
  <si>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</si>
  <si>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</si>
  <si>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</si>
  <si>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</si>
  <si>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</si>
  <si>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</si>
  <si>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</si>
  <si>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</si>
  <si>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</si>
  <si>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</si>
  <si>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</si>
  <si>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</si>
  <si>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</si>
  <si>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</si>
  <si>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</si>
  <si>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</si>
  <si>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</si>
  <si>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</si>
  <si>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</si>
  <si>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</si>
  <si>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</si>
  <si>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</si>
  <si>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</si>
  <si>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</si>
  <si>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</si>
  <si>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</si>
  <si>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</si>
  <si>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</si>
  <si>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</si>
  <si>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</si>
  <si>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</si>
  <si>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</si>
  <si>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</si>
  <si>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</si>
  <si>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</si>
  <si>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</si>
  <si>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</si>
  <si>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</si>
  <si>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</si>
  <si>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</si>
  <si>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</si>
  <si>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</si>
  <si>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</si>
  <si>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</si>
  <si>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</si>
  <si>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</si>
  <si>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</si>
  <si>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</si>
  <si>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</si>
  <si>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</si>
  <si>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</si>
  <si>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</si>
  <si>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</si>
  <si>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</si>
  <si>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</si>
  <si>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</si>
  <si>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</si>
  <si>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</si>
  <si>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</si>
  <si>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</si>
  <si>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</si>
  <si>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</si>
  <si>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</si>
  <si>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</si>
  <si>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</si>
  <si>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</si>
  <si>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</si>
  <si>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</si>
  <si>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</si>
  <si>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</si>
  <si>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</si>
  <si>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</si>
  <si>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</si>
  <si>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</si>
  <si>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</si>
  <si>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</si>
  <si>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</si>
  <si>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</si>
  <si>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</si>
  <si>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</si>
  <si>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</si>
  <si>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</si>
  <si>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</si>
  <si>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</si>
  <si>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</si>
  <si>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</si>
  <si>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</si>
  <si>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</si>
  <si>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</si>
  <si>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</si>
  <si>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</si>
  <si>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</si>
  <si>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</si>
  <si>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</si>
  <si>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</si>
  <si>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</si>
  <si>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</si>
  <si>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</si>
  <si>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</si>
  <si>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</si>
  <si>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</si>
  <si>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</si>
  <si>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</si>
  <si>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</si>
  <si>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</si>
  <si>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</si>
  <si>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</si>
  <si>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</si>
  <si>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</si>
  <si>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</si>
  <si>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</si>
  <si>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</si>
  <si>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</si>
  <si>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</si>
  <si>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</si>
  <si>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</si>
  <si>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</si>
  <si>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</si>
  <si>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</si>
  <si>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</si>
  <si>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</si>
  <si>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</si>
  <si>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</si>
  <si>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</si>
  <si>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</si>
  <si>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</si>
  <si>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</si>
  <si>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</si>
  <si>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</si>
  <si>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</si>
  <si>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</si>
  <si>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</si>
  <si>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</si>
  <si>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</si>
  <si>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</si>
  <si>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</si>
  <si>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</si>
  <si>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</si>
  <si>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</si>
  <si>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</si>
  <si>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</si>
  <si>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</si>
  <si>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</si>
  <si>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</si>
  <si>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</si>
  <si>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</si>
  <si>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</si>
  <si>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</si>
  <si>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</si>
  <si>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</si>
  <si>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</si>
  <si>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</si>
  <si>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</si>
  <si>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</si>
  <si>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</si>
  <si>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</si>
  <si>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</si>
  <si>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</si>
  <si>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</si>
  <si>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</si>
  <si>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</si>
  <si>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</si>
  <si>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</si>
  <si>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</si>
  <si>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</si>
  <si>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</si>
  <si>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</si>
  <si>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</si>
  <si>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</si>
  <si>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</si>
  <si>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</si>
  <si>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</si>
  <si>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</si>
  <si>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</si>
  <si>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</si>
  <si>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</si>
  <si>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</si>
  <si>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</si>
  <si>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</si>
  <si>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</si>
  <si>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</si>
  <si>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</si>
  <si>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</si>
  <si>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</si>
  <si>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</si>
  <si>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</si>
  <si>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</si>
  <si>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</si>
  <si>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</si>
  <si>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</si>
  <si>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</si>
  <si>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</si>
  <si>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</si>
  <si>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</si>
  <si>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</si>
  <si>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</si>
  <si>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</si>
  <si>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</si>
  <si>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</si>
  <si>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</si>
  <si>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</si>
  <si>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</si>
  <si>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</si>
  <si>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</si>
  <si>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</si>
  <si>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</si>
  <si>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</si>
  <si>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</si>
  <si>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</si>
  <si>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</si>
  <si>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</si>
  <si>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</si>
  <si>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</si>
  <si>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</si>
  <si>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</si>
  <si>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</si>
  <si>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</si>
  <si>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</si>
  <si>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</si>
  <si>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</si>
  <si>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</si>
  <si>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</si>
  <si>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</si>
  <si>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</si>
  <si>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</si>
  <si>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</si>
  <si>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</si>
  <si>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</si>
  <si>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</si>
  <si>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</si>
  <si>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</si>
  <si>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</si>
  <si>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</si>
  <si>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</si>
  <si>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</si>
  <si>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</si>
  <si>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</si>
  <si>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</si>
  <si>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</si>
  <si>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</si>
  <si>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</si>
  <si>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</si>
  <si>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</si>
  <si>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</si>
  <si>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</si>
  <si>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</si>
  <si>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</si>
  <si>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</si>
  <si>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</si>
  <si>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</si>
  <si>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</si>
  <si>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</si>
  <si>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</si>
  <si>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</si>
  <si>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</si>
  <si>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</si>
  <si>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</si>
  <si>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</si>
  <si>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</si>
  <si>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</si>
  <si>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</si>
  <si>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</si>
  <si>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</si>
  <si>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</si>
  <si>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</si>
  <si>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</si>
  <si>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</si>
  <si>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</si>
  <si>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</si>
  <si>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</si>
  <si>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</si>
  <si>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</si>
  <si>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</si>
  <si>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</si>
  <si>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</si>
  <si>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</si>
  <si>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</si>
  <si>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</si>
  <si>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</si>
  <si>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</si>
  <si>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</si>
  <si>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</si>
  <si>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</si>
  <si>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</si>
  <si>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</si>
  <si>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</si>
  <si>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</si>
  <si>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</si>
  <si>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</si>
  <si>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</si>
  <si>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</si>
  <si>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</si>
  <si>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</si>
  <si>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</si>
  <si>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</si>
  <si>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</si>
  <si>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</si>
  <si>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</si>
  <si>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</si>
  <si>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</si>
  <si>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</si>
  <si>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</si>
  <si>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</si>
  <si>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</si>
  <si>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</si>
  <si>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</si>
  <si>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</si>
  <si>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</si>
  <si>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</si>
  <si>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</si>
  <si>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</si>
  <si>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</si>
  <si>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</si>
  <si>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</si>
  <si>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</si>
  <si>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</si>
  <si>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</si>
  <si>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</si>
  <si>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</si>
  <si>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</si>
  <si>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</si>
  <si>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</si>
  <si>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</si>
  <si>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</si>
  <si>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</si>
  <si>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</si>
  <si>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</si>
  <si>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</si>
  <si>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</si>
  <si>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</si>
  <si>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</si>
  <si>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</si>
  <si>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</si>
  <si>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</si>
  <si>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</si>
  <si>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</si>
  <si>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</si>
  <si>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</si>
  <si>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</si>
  <si>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</si>
  <si>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</si>
  <si>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</si>
  <si>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</si>
  <si>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</si>
  <si>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</si>
  <si>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</si>
  <si>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</si>
  <si>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</si>
  <si>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</si>
  <si>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</si>
  <si>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</si>
  <si>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</si>
  <si>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</si>
  <si>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</si>
  <si>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</si>
  <si>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</si>
  <si>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</si>
  <si>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</si>
  <si>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</si>
  <si>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</si>
  <si>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</si>
  <si>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</si>
  <si>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</si>
  <si>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</si>
  <si>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</si>
  <si>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</si>
  <si>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</si>
  <si>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</si>
  <si>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</si>
  <si>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</si>
  <si>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</si>
  <si>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</si>
  <si>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</si>
  <si>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</si>
  <si>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</si>
  <si>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</si>
  <si>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</si>
  <si>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</si>
  <si>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</si>
  <si>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</si>
  <si>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</si>
  <si>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</si>
  <si>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</si>
  <si>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</si>
  <si>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</si>
  <si>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</si>
  <si>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</si>
  <si>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</si>
  <si>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</si>
  <si>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</si>
  <si>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</si>
  <si>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</si>
  <si>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</si>
  <si>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</si>
  <si>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</si>
  <si>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</si>
  <si>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</si>
  <si>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</si>
  <si>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</si>
  <si>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</si>
  <si>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</si>
  <si>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</si>
  <si>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</si>
  <si>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</si>
  <si>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</si>
  <si>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</si>
  <si>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</si>
  <si>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</si>
  <si>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</si>
  <si>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</si>
  <si>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</si>
  <si>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</si>
  <si>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</si>
  <si>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</si>
  <si>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</si>
  <si>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</si>
  <si>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</si>
  <si>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</si>
  <si>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</si>
  <si>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</si>
  <si>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</si>
  <si>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</si>
  <si>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</si>
  <si>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</si>
  <si>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</si>
  <si>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</si>
  <si>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</si>
  <si>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</si>
  <si>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</si>
  <si>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</si>
  <si>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</si>
  <si>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</si>
  <si>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</si>
  <si>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</si>
  <si>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</si>
  <si>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</si>
  <si>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</si>
  <si>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</si>
  <si>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</si>
  <si>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</si>
  <si>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</si>
  <si>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</si>
  <si>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</si>
  <si>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</si>
  <si>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</si>
  <si>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</si>
  <si>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</si>
  <si>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</si>
  <si>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</si>
  <si>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</si>
  <si>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</si>
  <si>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</si>
  <si>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</si>
  <si>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</si>
  <si>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</si>
  <si>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</si>
  <si>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</si>
  <si>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</si>
  <si>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</si>
  <si>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</si>
  <si>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</si>
  <si>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</si>
  <si>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</si>
  <si>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</si>
  <si>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</si>
  <si>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</si>
  <si>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</si>
  <si>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</si>
  <si>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</si>
  <si>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</si>
  <si>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</si>
  <si>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</si>
  <si>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</si>
  <si>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</si>
  <si>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</si>
  <si>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</si>
  <si>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</si>
  <si>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</si>
  <si>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</si>
  <si>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</si>
  <si>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</si>
  <si>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</si>
  <si>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</si>
  <si>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</si>
  <si>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</si>
  <si>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</si>
  <si>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</si>
  <si>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</si>
  <si>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</si>
  <si>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</si>
  <si>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</si>
  <si>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</si>
  <si>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</si>
  <si>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</si>
  <si>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</si>
  <si>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</si>
  <si>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</si>
  <si>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</si>
  <si>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</si>
  <si>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</si>
  <si>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</si>
  <si>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</si>
  <si>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</si>
  <si>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</si>
  <si>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</si>
  <si>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</si>
  <si>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</si>
  <si>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</si>
  <si>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</si>
  <si>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</si>
  <si>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</si>
  <si>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</si>
  <si>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</si>
  <si>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</si>
  <si>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</si>
  <si>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</si>
  <si>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</si>
  <si>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</si>
  <si>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</si>
  <si>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</si>
  <si>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</si>
  <si>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</si>
  <si>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</si>
  <si>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</si>
  <si>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</si>
  <si>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</si>
  <si>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</si>
  <si>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</si>
  <si>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</si>
  <si>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</si>
  <si>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</si>
  <si>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</si>
  <si>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</si>
  <si>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</si>
  <si>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</si>
  <si>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</si>
  <si>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</si>
  <si>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</si>
  <si>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</si>
  <si>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</si>
  <si>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</si>
  <si>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</si>
  <si>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</si>
  <si>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</si>
  <si>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</si>
  <si>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</si>
  <si>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</si>
  <si>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</si>
  <si>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</si>
  <si>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</si>
  <si>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</si>
  <si>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</si>
  <si>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</si>
  <si>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</si>
  <si>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</si>
  <si>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</si>
  <si>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</si>
  <si>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</si>
  <si>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</si>
  <si>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</si>
  <si>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</si>
  <si>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</si>
  <si>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</si>
  <si>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</si>
  <si>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</si>
  <si>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</si>
  <si>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</si>
  <si>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</si>
  <si>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</si>
  <si>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</si>
  <si>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</si>
  <si>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</si>
  <si>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</si>
  <si>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</si>
  <si>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</si>
  <si>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</si>
  <si>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</si>
  <si>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</si>
  <si>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</si>
  <si>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</si>
  <si>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</si>
  <si>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</si>
  <si>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</si>
  <si>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</si>
  <si>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</si>
  <si>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</si>
  <si>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</si>
  <si>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</si>
  <si>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</si>
  <si>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</si>
  <si>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</si>
  <si>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</si>
  <si>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</si>
  <si>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</si>
  <si>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</si>
  <si>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</si>
  <si>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</si>
  <si>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</si>
  <si>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</si>
  <si>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</si>
  <si>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</si>
  <si>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</si>
  <si>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</si>
  <si>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</si>
  <si>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</si>
  <si>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</si>
  <si>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</si>
  <si>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</si>
  <si>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</si>
  <si>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</si>
  <si>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</si>
  <si>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</si>
  <si>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</si>
  <si>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</si>
  <si>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</si>
  <si>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</si>
  <si>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</si>
  <si>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</si>
  <si>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</si>
  <si>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</si>
  <si>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</si>
  <si>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</si>
  <si>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</si>
  <si>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</si>
  <si>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</si>
  <si>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</si>
  <si>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</si>
  <si>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</si>
  <si>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</si>
  <si>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</si>
  <si>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</si>
  <si>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</si>
  <si>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</si>
  <si>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</si>
  <si>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</si>
  <si>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</si>
  <si>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</si>
  <si>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</si>
  <si>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</si>
  <si>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</si>
  <si>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</si>
  <si>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</si>
  <si>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</si>
  <si>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</si>
  <si>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</si>
  <si>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</si>
  <si>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</si>
  <si>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</si>
  <si>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</si>
  <si>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</si>
  <si>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</si>
  <si>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</si>
  <si>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</si>
  <si>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</si>
  <si>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</si>
  <si>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</si>
  <si>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</si>
  <si>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</si>
  <si>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</si>
  <si>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</si>
  <si>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</si>
  <si>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</si>
  <si>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</si>
  <si>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</si>
  <si>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</si>
  <si>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</si>
  <si>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</si>
  <si>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</si>
  <si>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</si>
  <si>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</si>
  <si>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</si>
  <si>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</si>
  <si>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</si>
  <si>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</si>
  <si>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</si>
  <si>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</si>
  <si>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</si>
  <si>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</si>
  <si>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</si>
  <si>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</si>
  <si>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</si>
  <si>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</si>
  <si>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</si>
  <si>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</si>
  <si>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</si>
  <si>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</si>
  <si>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</si>
  <si>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</si>
  <si>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</si>
  <si>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</si>
  <si>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</si>
  <si>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</si>
  <si>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</si>
  <si>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</si>
  <si>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</si>
  <si>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</si>
  <si>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</si>
  <si>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</si>
  <si>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</si>
  <si>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</si>
  <si>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</si>
  <si>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</si>
  <si>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</si>
  <si>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</si>
  <si>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</si>
  <si>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</si>
  <si>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</si>
  <si>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</si>
  <si>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</si>
  <si>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</si>
  <si>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</si>
  <si>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</si>
  <si>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</si>
  <si>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</si>
  <si>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</si>
  <si>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</si>
  <si>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</si>
  <si>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</si>
  <si>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</si>
  <si>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</si>
  <si>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</si>
  <si>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</si>
  <si>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</si>
  <si>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</si>
  <si>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</si>
  <si>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</si>
  <si>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</si>
  <si>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</si>
  <si>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</si>
  <si>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</si>
  <si>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</si>
  <si>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</si>
  <si>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</si>
  <si>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</si>
  <si>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</si>
  <si>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</si>
  <si>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</si>
  <si>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</si>
  <si>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</si>
  <si>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</si>
  <si>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</si>
  <si>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</si>
  <si>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</si>
  <si>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</si>
  <si>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</si>
  <si>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</si>
  <si>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</si>
  <si>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</si>
  <si>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</si>
  <si>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</si>
  <si>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</si>
  <si>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</si>
  <si>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</si>
  <si>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</si>
  <si>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</si>
  <si>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</si>
  <si>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</si>
  <si>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</si>
  <si>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</si>
  <si>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</si>
  <si>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</si>
  <si>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</si>
  <si>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</si>
  <si>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</si>
  <si>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</si>
  <si>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</si>
  <si>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</si>
  <si>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</si>
  <si>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</si>
  <si>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</si>
  <si>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</si>
  <si>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</si>
  <si>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</si>
  <si>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</si>
  <si>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</si>
  <si>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</si>
  <si>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</si>
  <si>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</si>
  <si>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</si>
  <si>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</si>
  <si>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</si>
  <si>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</si>
  <si>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</si>
  <si>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</si>
  <si>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</si>
  <si>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</si>
  <si>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</si>
  <si>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</si>
  <si>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</si>
  <si>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</si>
  <si>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</si>
  <si>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</si>
  <si>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</si>
  <si>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</si>
  <si>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</si>
  <si>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</si>
  <si>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</si>
  <si>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</si>
  <si>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</si>
  <si>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</si>
  <si>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</si>
  <si>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</si>
  <si>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</si>
  <si>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</si>
  <si>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</si>
  <si>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</si>
  <si>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</si>
  <si>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</si>
  <si>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</si>
  <si>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</si>
  <si>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</si>
  <si>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</si>
  <si>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</si>
  <si>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</si>
  <si>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</si>
  <si>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</si>
  <si>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</si>
  <si>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</si>
  <si>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</si>
  <si>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</si>
  <si>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</si>
  <si>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</si>
  <si>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</si>
  <si>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</si>
  <si>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</si>
  <si>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</si>
  <si>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</si>
  <si>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</si>
  <si>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</si>
  <si>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</si>
  <si>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</si>
  <si>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</si>
  <si>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</si>
  <si>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</si>
  <si>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</si>
  <si>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</si>
  <si>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</si>
  <si>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</si>
  <si>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</si>
  <si>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</si>
  <si>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</si>
  <si>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</si>
  <si>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</si>
  <si>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</si>
  <si>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</si>
  <si>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</si>
  <si>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</si>
  <si>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</si>
  <si>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</si>
  <si>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</si>
  <si>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</si>
  <si>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</si>
  <si>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</si>
  <si>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</si>
  <si>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</si>
  <si>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</si>
  <si>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</si>
  <si>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</si>
  <si>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</si>
  <si>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</si>
  <si>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</si>
  <si>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</si>
  <si>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</si>
  <si>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</si>
  <si>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</si>
  <si>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</si>
  <si>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</si>
  <si>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</si>
  <si>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</si>
  <si>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</si>
  <si>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</si>
  <si>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</si>
  <si>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</si>
  <si>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</si>
  <si>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</si>
  <si>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</si>
  <si>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</si>
  <si>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</si>
  <si>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</si>
  <si>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</si>
  <si>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</si>
  <si>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</si>
  <si>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</si>
  <si>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</si>
  <si>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</si>
  <si>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</si>
  <si>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</si>
  <si>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</si>
  <si>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</si>
  <si>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</si>
  <si>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</si>
  <si>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</si>
  <si>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</si>
  <si>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</si>
  <si>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</si>
  <si>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</si>
  <si>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</si>
  <si>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</si>
  <si>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</si>
  <si>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</si>
  <si>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</si>
  <si>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</si>
  <si>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</si>
  <si>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</si>
  <si>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</si>
  <si>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</si>
  <si>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</si>
  <si>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</si>
  <si>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</si>
  <si>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</si>
  <si>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</si>
  <si>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</si>
  <si>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</si>
  <si>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</si>
  <si>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</si>
  <si>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</si>
  <si>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</si>
  <si>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</si>
  <si>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</si>
  <si>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</si>
  <si>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</si>
  <si>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</si>
  <si>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</si>
  <si>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</si>
  <si>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</si>
  <si>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</si>
  <si>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</si>
  <si>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</si>
  <si>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</si>
  <si>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</si>
  <si>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</si>
  <si>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</si>
  <si>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</si>
  <si>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</si>
  <si>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</si>
  <si>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</si>
  <si>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</si>
  <si>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</si>
  <si>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</si>
  <si>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</si>
  <si>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</si>
  <si>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</si>
  <si>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</si>
  <si>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</si>
  <si>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</si>
  <si>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</si>
  <si>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</si>
  <si>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</si>
  <si>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</si>
  <si>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</si>
  <si>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</si>
  <si>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</si>
  <si>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</si>
  <si>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</si>
  <si>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</si>
  <si>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</si>
  <si>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</si>
  <si>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</si>
  <si>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</si>
  <si>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</si>
  <si>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</si>
  <si>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</si>
  <si>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</si>
  <si>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</si>
  <si>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</si>
  <si>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</si>
  <si>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</si>
  <si>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</si>
  <si>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</si>
  <si>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</si>
  <si>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</si>
  <si>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</si>
  <si>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</si>
  <si>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</si>
  <si>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</si>
  <si>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</si>
  <si>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</si>
  <si>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</si>
  <si>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</si>
  <si>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</si>
  <si>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</si>
  <si>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</si>
  <si>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</si>
  <si>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</si>
  <si>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</si>
  <si>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</si>
  <si>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</si>
  <si>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</si>
  <si>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</si>
  <si>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</si>
  <si>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</si>
  <si>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</si>
  <si>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</si>
  <si>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</si>
  <si>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</si>
  <si>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</si>
  <si>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</si>
  <si>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</si>
  <si>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</si>
  <si>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</si>
  <si>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</si>
  <si>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</si>
  <si>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</si>
  <si>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</si>
  <si>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</si>
  <si>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</si>
  <si>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</si>
  <si>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</si>
  <si>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</si>
  <si>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</si>
  <si>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</si>
  <si>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</si>
  <si>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</si>
  <si>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</si>
  <si>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</si>
  <si>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</si>
  <si>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</si>
  <si>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</si>
  <si>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</si>
  <si>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</si>
  <si>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</si>
  <si>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</si>
  <si>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</si>
  <si>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</si>
  <si>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</si>
  <si>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</si>
  <si>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</si>
  <si>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</si>
  <si>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</si>
  <si>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</si>
  <si>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</si>
  <si>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</si>
  <si>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</si>
  <si>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</si>
  <si>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</si>
  <si>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</si>
  <si>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</si>
  <si>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</si>
  <si>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</si>
  <si>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</si>
  <si>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</si>
  <si>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</si>
  <si>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</si>
  <si>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</si>
  <si>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</si>
  <si>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</si>
  <si>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</si>
  <si>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</si>
  <si>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</si>
  <si>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</si>
  <si>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</si>
  <si>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</si>
  <si>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</si>
  <si>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</si>
  <si>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</si>
  <si>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</si>
  <si>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</si>
  <si>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</si>
  <si>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</si>
  <si>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</si>
  <si>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</si>
  <si>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</si>
  <si>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</si>
  <si>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</si>
  <si>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</si>
  <si>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</si>
  <si>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</si>
  <si>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</si>
  <si>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</si>
  <si>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</si>
  <si>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</si>
  <si>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</si>
  <si>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</si>
  <si>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</si>
  <si>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</si>
  <si>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</si>
  <si>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</si>
  <si>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</si>
  <si>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</si>
  <si>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</si>
  <si>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</si>
  <si>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</si>
  <si>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</si>
  <si>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</si>
  <si>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</si>
  <si>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</si>
  <si>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</si>
  <si>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</si>
  <si>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</si>
  <si>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</si>
  <si>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</si>
  <si>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</si>
  <si>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</si>
  <si>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</si>
  <si>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</si>
  <si>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</si>
  <si>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</si>
  <si>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</si>
  <si>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</si>
  <si>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</si>
  <si>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</si>
  <si>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</si>
  <si>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</si>
  <si>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</si>
  <si>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</si>
  <si>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</si>
  <si>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</si>
  <si>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</si>
  <si>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</si>
  <si>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</si>
  <si>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</si>
  <si>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</si>
  <si>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</si>
  <si>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</si>
  <si>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</si>
  <si>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</si>
  <si>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</si>
  <si>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</si>
  <si>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</si>
  <si>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</si>
  <si>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</si>
  <si>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</si>
  <si>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</si>
  <si>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</si>
  <si>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</si>
  <si>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</si>
  <si>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</si>
  <si>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</si>
  <si>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</si>
  <si>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</si>
  <si>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</si>
  <si>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</si>
  <si>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</si>
  <si>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</si>
  <si>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</si>
  <si>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</si>
  <si>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</si>
  <si>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</si>
  <si>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</si>
  <si>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</si>
  <si>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</si>
  <si>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</si>
  <si>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</si>
  <si>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</si>
  <si>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</si>
  <si>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</si>
  <si>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</si>
  <si>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</si>
  <si>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</si>
  <si>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</si>
  <si>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</si>
  <si>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</si>
  <si>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</si>
  <si>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</si>
  <si>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</si>
  <si>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</si>
  <si>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</si>
  <si>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</si>
  <si>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</si>
  <si>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</si>
  <si>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</si>
  <si>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</si>
  <si>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</si>
  <si>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</si>
  <si>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</si>
  <si>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</si>
  <si>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</si>
  <si>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</si>
  <si>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</si>
  <si>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</si>
  <si>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</si>
  <si>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</si>
  <si>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</si>
  <si>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</si>
  <si>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</si>
  <si>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</si>
  <si>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</si>
  <si>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</si>
  <si>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</si>
  <si>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</si>
  <si>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</si>
  <si>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</si>
  <si>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</si>
  <si>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</si>
  <si>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</si>
  <si>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</si>
  <si>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</si>
  <si>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</si>
  <si>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</si>
  <si>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</si>
  <si>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</si>
  <si>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</si>
  <si>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</si>
  <si>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</si>
  <si>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</si>
  <si>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</si>
  <si>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</si>
  <si>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</si>
  <si>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</si>
  <si>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</si>
  <si>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</si>
  <si>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</si>
  <si>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</si>
  <si>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</si>
  <si>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</si>
  <si>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</si>
  <si>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</si>
  <si>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</si>
  <si>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</si>
  <si>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</si>
  <si>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</si>
  <si>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</si>
  <si>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</si>
  <si>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</si>
  <si>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</si>
  <si>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</si>
  <si>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</si>
  <si>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</si>
  <si>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</si>
  <si>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</si>
  <si>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</si>
  <si>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</si>
  <si>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</si>
  <si>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</si>
  <si>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</si>
  <si>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</si>
  <si>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</si>
  <si>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</si>
  <si>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</si>
  <si>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</si>
  <si>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</si>
  <si>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</si>
  <si>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</si>
  <si>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</si>
  <si>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</si>
  <si>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</si>
  <si>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</si>
  <si>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</si>
  <si>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</si>
  <si>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</si>
  <si>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</si>
  <si>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</si>
  <si>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</si>
  <si>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</si>
  <si>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</si>
  <si>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</si>
  <si>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</si>
  <si>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</si>
  <si>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</si>
  <si>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</si>
  <si>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</si>
  <si>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</si>
  <si>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</si>
  <si>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</si>
  <si>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</si>
  <si>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</si>
  <si>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</si>
  <si>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</si>
  <si>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</si>
  <si>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</si>
  <si>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</si>
  <si>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</si>
  <si>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</si>
  <si>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</si>
  <si>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</si>
  <si>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</si>
  <si>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</si>
  <si>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</si>
  <si>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</si>
  <si>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</si>
  <si>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</si>
  <si>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</si>
  <si>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</si>
  <si>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</si>
  <si>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</si>
  <si>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</si>
  <si>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</si>
  <si>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</si>
  <si>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</si>
  <si>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</si>
  <si>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</si>
  <si>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</si>
  <si>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</si>
  <si>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</si>
  <si>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</si>
  <si>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</si>
  <si>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</si>
  <si>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</si>
  <si>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</si>
  <si>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</si>
  <si>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</si>
  <si>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</si>
  <si>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</si>
  <si>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</si>
  <si>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</si>
  <si>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</si>
  <si>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</si>
  <si>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</si>
  <si>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</si>
  <si>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</si>
  <si>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</si>
  <si>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</si>
  <si>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</si>
  <si>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</si>
  <si>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</si>
  <si>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</si>
  <si>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</si>
  <si>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</si>
  <si>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</si>
  <si>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</si>
  <si>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</si>
  <si>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</si>
  <si>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</si>
  <si>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</si>
  <si>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</si>
  <si>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</si>
  <si>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</si>
  <si>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</si>
  <si>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</si>
  <si>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</si>
  <si>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</si>
  <si>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</si>
  <si>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</si>
  <si>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</si>
  <si>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</si>
  <si>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</si>
  <si>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</si>
  <si>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</si>
  <si>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</si>
  <si>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</si>
  <si>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</si>
  <si>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</si>
  <si>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</si>
  <si>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</si>
  <si>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</si>
  <si>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</si>
  <si>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</si>
  <si>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</si>
  <si>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</si>
  <si>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</si>
  <si>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</si>
  <si>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</si>
  <si>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</si>
  <si>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</si>
  <si>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</si>
  <si>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</si>
  <si>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</si>
  <si>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</si>
  <si>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</si>
  <si>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</si>
  <si>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</si>
  <si>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</si>
  <si>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</si>
  <si>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</si>
  <si>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</si>
  <si>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</si>
  <si>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</si>
  <si>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</si>
  <si>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</si>
  <si>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</si>
  <si>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</si>
  <si>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</si>
  <si>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</si>
  <si>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</si>
  <si>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</si>
  <si>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</si>
  <si>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</si>
  <si>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</si>
  <si>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</si>
  <si>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</si>
  <si>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</si>
  <si>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</si>
  <si>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</si>
  <si>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</si>
  <si>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</si>
  <si>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</si>
  <si>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</si>
  <si>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</si>
  <si>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</si>
  <si>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</si>
  <si>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</si>
  <si>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</si>
  <si>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</si>
  <si>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</si>
  <si>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</si>
  <si>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</si>
  <si>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</si>
  <si>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</si>
  <si>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</si>
  <si>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</si>
  <si>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</si>
  <si>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</si>
  <si>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</si>
  <si>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</si>
  <si>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</si>
  <si>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</si>
  <si>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</si>
  <si>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</si>
  <si>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</si>
  <si>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</si>
  <si>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</si>
  <si>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</si>
  <si>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</si>
  <si>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</si>
  <si>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</si>
  <si>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</si>
  <si>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</si>
  <si>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</si>
  <si>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</si>
  <si>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</si>
  <si>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</si>
  <si>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</si>
  <si>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</si>
  <si>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</si>
  <si>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</si>
  <si>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</si>
  <si>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</si>
  <si>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</si>
  <si>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</si>
  <si>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</si>
  <si>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</si>
  <si>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</si>
  <si>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</si>
  <si>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</si>
  <si>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</si>
  <si>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</si>
  <si>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</si>
  <si>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</si>
  <si>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</si>
  <si>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</si>
  <si>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</si>
  <si>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</si>
  <si>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</si>
  <si>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</si>
  <si>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</si>
  <si>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</si>
  <si>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</si>
  <si>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</si>
  <si>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</si>
  <si>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</si>
  <si>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</si>
  <si>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</si>
  <si>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</si>
  <si>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</si>
  <si>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</si>
  <si>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</si>
  <si>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</si>
  <si>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</si>
  <si>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</si>
  <si>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</si>
  <si>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</si>
  <si>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</si>
  <si>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</si>
  <si>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</si>
  <si>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</si>
  <si>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</si>
  <si>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</si>
  <si>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</si>
  <si>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</si>
  <si>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</si>
  <si>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</si>
  <si>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</si>
  <si>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</si>
  <si>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</si>
  <si>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</si>
  <si>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</si>
  <si>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</si>
  <si>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</si>
  <si>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</si>
  <si>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</si>
  <si>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</si>
  <si>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</si>
  <si>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</si>
  <si>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</si>
  <si>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</si>
  <si>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</si>
  <si>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</si>
  <si>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</si>
  <si>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</si>
  <si>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</si>
  <si>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</si>
  <si>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</si>
  <si>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</si>
  <si>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</si>
  <si>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</si>
  <si>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</si>
  <si>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</si>
  <si>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</si>
  <si>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</si>
  <si>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</si>
  <si>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</si>
  <si>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</si>
  <si>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</si>
  <si>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</si>
  <si>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</si>
  <si>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</si>
  <si>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</si>
  <si>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</si>
  <si>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</si>
  <si>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</si>
  <si>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</si>
  <si>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</si>
  <si>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</si>
  <si>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</si>
  <si>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</si>
  <si>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</si>
  <si>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</si>
  <si>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</si>
  <si>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</si>
  <si>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</si>
  <si>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</si>
  <si>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</si>
  <si>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</si>
  <si>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</si>
  <si>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</si>
  <si>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</si>
  <si>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</si>
  <si>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</si>
  <si>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</si>
  <si>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</si>
  <si>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</si>
  <si>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</si>
  <si>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</si>
  <si>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</si>
  <si>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</si>
  <si>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</si>
  <si>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</si>
  <si>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</si>
  <si>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</si>
  <si>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</si>
  <si>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</si>
  <si>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</si>
  <si>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</si>
  <si>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</si>
  <si>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</si>
  <si>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</si>
  <si>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</si>
  <si>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</si>
  <si>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</si>
  <si>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</si>
  <si>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</si>
  <si>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</si>
  <si>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</si>
  <si>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</si>
  <si>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</si>
  <si>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</si>
  <si>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</si>
  <si>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</si>
  <si>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</si>
  <si>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</si>
  <si>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</si>
  <si>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</si>
  <si>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</si>
  <si>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</si>
  <si>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</si>
  <si>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</si>
  <si>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</si>
  <si>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</si>
  <si>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</si>
  <si>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</si>
  <si>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</si>
  <si>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</si>
  <si>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</si>
  <si>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</si>
  <si>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</si>
  <si>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</si>
  <si>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</si>
  <si>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</si>
  <si>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</si>
  <si>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</si>
  <si>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</si>
  <si>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</si>
  <si>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</si>
  <si>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</si>
  <si>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</si>
  <si>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</si>
  <si>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</si>
  <si>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</si>
  <si>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</si>
  <si>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</si>
  <si>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</si>
  <si>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</si>
  <si>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</si>
  <si>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</si>
  <si>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</si>
  <si>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</si>
  <si>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</si>
  <si>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</si>
  <si>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</si>
  <si>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</si>
  <si>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</si>
  <si>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</si>
  <si>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</si>
  <si>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</si>
  <si>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</si>
  <si>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</si>
  <si>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</si>
  <si>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</si>
  <si>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</si>
  <si>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</si>
  <si>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</si>
  <si>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</si>
  <si>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</si>
  <si>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</si>
  <si>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</si>
  <si>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</si>
  <si>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</si>
  <si>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</si>
  <si>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</si>
  <si>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</si>
  <si>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</si>
  <si>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</si>
  <si>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</si>
  <si>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</si>
  <si>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</si>
  <si>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</si>
  <si>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</si>
  <si>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</si>
  <si>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</si>
  <si>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</si>
  <si>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</si>
  <si>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</si>
  <si>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</si>
  <si>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</si>
  <si>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</si>
  <si>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</si>
  <si>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</si>
  <si>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</si>
  <si>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</si>
  <si>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</si>
  <si>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</si>
  <si>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</si>
  <si>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</si>
  <si>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</si>
  <si>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</si>
  <si>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</si>
  <si>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</si>
  <si>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</si>
  <si>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</si>
  <si>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</si>
  <si>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</si>
  <si>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</si>
  <si>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</si>
  <si>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</si>
  <si>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</si>
  <si>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</si>
  <si>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</si>
  <si>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</si>
  <si>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</si>
  <si>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</si>
  <si>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</si>
  <si>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</si>
  <si>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</si>
  <si>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</si>
  <si>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</si>
  <si>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</si>
  <si>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</si>
  <si>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</si>
  <si>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</si>
  <si>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</si>
  <si>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</si>
  <si>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</si>
  <si>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</si>
  <si>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</si>
  <si>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</si>
  <si>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</si>
  <si>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</si>
  <si>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</si>
  <si>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</si>
  <si>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</si>
  <si>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</si>
  <si>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</si>
  <si>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</si>
  <si>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</si>
  <si>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</si>
  <si>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</si>
  <si>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</si>
  <si>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</si>
  <si>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</si>
  <si>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</si>
  <si>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</si>
  <si>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</si>
  <si>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</si>
  <si>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</si>
  <si>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</si>
  <si>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</si>
  <si>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</si>
  <si>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</si>
  <si>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</si>
  <si>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</si>
  <si>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</si>
  <si>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</si>
  <si>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</si>
  <si>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</si>
  <si>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</si>
  <si>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</si>
  <si>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</si>
  <si>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</si>
  <si>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</si>
  <si>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</si>
  <si>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</si>
  <si>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</si>
  <si>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</si>
  <si>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</si>
  <si>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</si>
  <si>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</si>
  <si>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</si>
  <si>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</si>
  <si>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</si>
  <si>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</si>
  <si>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</si>
  <si>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</si>
  <si>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</si>
  <si>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</si>
  <si>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</si>
  <si>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</si>
  <si>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</si>
  <si>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</si>
  <si>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</si>
  <si>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</si>
  <si>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</si>
  <si>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</si>
  <si>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</si>
  <si>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</si>
  <si>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</si>
  <si>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</si>
  <si>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</si>
  <si>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</si>
  <si>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</si>
  <si>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</si>
  <si>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</si>
  <si>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</si>
  <si>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</si>
  <si>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</si>
  <si>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</si>
  <si>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</si>
  <si>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</si>
  <si>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</si>
  <si>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</si>
  <si>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</si>
  <si>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</si>
  <si>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</si>
  <si>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</si>
  <si>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</si>
  <si>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</si>
  <si>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</si>
  <si>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</si>
  <si>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</si>
  <si>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</si>
  <si>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</si>
  <si>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</si>
  <si>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</si>
  <si>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</si>
  <si>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</si>
  <si>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</si>
  <si>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</si>
  <si>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</si>
  <si>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</si>
  <si>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</si>
  <si>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</si>
  <si>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</si>
  <si>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</si>
  <si>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</si>
  <si>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</si>
  <si>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</si>
  <si>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</si>
  <si>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</si>
  <si>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</si>
  <si>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</si>
  <si>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</si>
  <si>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</si>
  <si>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</si>
  <si>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</si>
  <si>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</si>
  <si>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</si>
  <si>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</si>
  <si>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</si>
  <si>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</si>
  <si>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</si>
  <si>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</si>
  <si>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</si>
  <si>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</si>
  <si>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</si>
  <si>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</si>
  <si>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</si>
  <si>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</si>
  <si>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</si>
  <si>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</si>
  <si>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</si>
  <si>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</si>
  <si>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</si>
  <si>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</si>
  <si>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</si>
  <si>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</si>
  <si>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</si>
  <si>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</si>
  <si>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</si>
  <si>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</si>
  <si>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</si>
  <si>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</si>
  <si>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</si>
  <si>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</si>
  <si>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</si>
  <si>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</si>
  <si>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</si>
  <si>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</si>
  <si>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</si>
  <si>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</si>
  <si>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</si>
  <si>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</si>
  <si>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</si>
  <si>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</si>
  <si>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</si>
  <si>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</si>
  <si>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</si>
  <si>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</si>
  <si>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</si>
  <si>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</si>
  <si>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</si>
  <si>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</si>
  <si>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</si>
  <si>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</si>
  <si>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</si>
  <si>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</si>
  <si>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</si>
  <si>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</si>
  <si>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</si>
  <si>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</si>
  <si>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</si>
  <si>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</si>
  <si>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</si>
  <si>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</si>
  <si>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</si>
  <si>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</si>
  <si>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</si>
  <si>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</si>
  <si>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</si>
  <si>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</si>
  <si>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</si>
  <si>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</si>
  <si>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</si>
  <si>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</si>
  <si>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</si>
  <si>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</si>
  <si>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</si>
  <si>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</si>
  <si>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</si>
  <si>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</si>
  <si>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</si>
  <si>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</si>
  <si>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</si>
  <si>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</si>
  <si>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</si>
  <si>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</si>
  <si>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</si>
  <si>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</si>
  <si>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</si>
  <si>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</si>
  <si>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</si>
  <si>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</si>
  <si>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</si>
  <si>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</si>
  <si>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</si>
  <si>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</si>
  <si>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</si>
  <si>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</si>
  <si>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</si>
  <si>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</si>
  <si>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</si>
  <si>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</si>
  <si>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</si>
  <si>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</si>
  <si>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</si>
  <si>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</si>
  <si>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</si>
  <si>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</si>
  <si>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</si>
  <si>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</si>
  <si>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</si>
  <si>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</si>
  <si>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</si>
  <si>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</si>
  <si>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</si>
  <si>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</si>
  <si>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</si>
  <si>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</si>
  <si>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2021-41-10001149</t>
  </si>
  <si>
    <t>Instituto Colombiano De Bienestar familiar ICBF</t>
  </si>
  <si>
    <t>399 de 2012</t>
  </si>
  <si>
    <t>471 de 2012</t>
  </si>
  <si>
    <t>105 de 2013</t>
  </si>
  <si>
    <t>339 de 2013</t>
  </si>
  <si>
    <t>152 de 2014</t>
  </si>
  <si>
    <t>365 de 2014</t>
  </si>
  <si>
    <t>116 de 2015</t>
  </si>
  <si>
    <t>222 de 2016</t>
  </si>
  <si>
    <t>204 de 2016</t>
  </si>
  <si>
    <t>437 de 2016</t>
  </si>
  <si>
    <t>218 de 2018</t>
  </si>
  <si>
    <t>348 de 2018</t>
  </si>
  <si>
    <t>41-00219-2020</t>
  </si>
  <si>
    <t>Brindar Atencion Integral a la Primera Infancia en el marco de la estrategía de Cero a Siempre en el Departamento del Huila en el Centro Zonal ICBF Pitalito.</t>
  </si>
  <si>
    <t>Atender a la Primera Infancia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atención.</t>
  </si>
  <si>
    <t>Brindar atencion a la Primera Infancia,niños y niñas menores de cinco años de familias en situación de vulnerabilidad atraves de los Hogares comunitarios de bienestar en las siguientes formas de atención: Multiples, grupales, jardin social, empresariales y en la modalidad FAMI, de conformidad con los lineamientos, estandares y directrices que el ICBF expida para las mismas.</t>
  </si>
  <si>
    <t>Atender a la Primera Infancia en el marco de la estrategia de Cero a Siempre de conformidad con las directrices, lineamientos, estandares establecidos por el ICBF, asi como regular las relaciones entre las partes derivadas de la entrega de aportes del ICBF al contratista para que este asuma con su personal y bajo su exclusiva responsabilidad dicha atencion.</t>
  </si>
  <si>
    <t>Atender a la Primera Infancia en el marco de la estrategia de Cero a Siempre especificamente a los niños y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</si>
  <si>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niños y niñas menores de cinco años o hasta su ingreso al grado de transicion y a mujeres gestantes y en periodo de lactancia en los servicios de Educación Inicial y cuidado con el fin de promover el Desarrollo Integral de la Primera Infancia con calidad de conformidad con los lineamientos directrices y parametros establecidos por el ICBF.</t>
  </si>
  <si>
    <t>Atender a la Primera Infancia en el marco de la estrategia de cero a siempre especificamente a los niños y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</si>
  <si>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atencion, Educacion Inicial y cuidados a niños y niñas menores de cinco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</si>
  <si>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años de familias en situación de vulnerabilidad de conformidad con las directices, lineamientos y parametros establecidos por el ICBF en las siguientes formas de atención: Hogares comunitarios de bienestar tradicionales, agrupados y FAMI.</t>
  </si>
  <si>
    <t>Prestar el servicio de atencion a niños y niñas en el marco de la Politica de Estado para el Desarrollo Integral a la Primera Infancia de Cero a Siempre de conformidad con las directrices, lineamientos y parametros establecidos por el ICBF para los servicios Hogares Comunitarios de bienestar familiares y agrupados.</t>
  </si>
  <si>
    <t>Prestar los servicios a Hogares comunitarios de Bienestar familiar y agrupados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</si>
  <si>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</si>
  <si>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41-00149-2020</t>
  </si>
  <si>
    <t>41-00151-2020</t>
  </si>
  <si>
    <t>41-00160-2020</t>
  </si>
  <si>
    <t>41-00295-2020</t>
  </si>
  <si>
    <t>41-00296-2020</t>
  </si>
  <si>
    <t>41-00301-2020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</si>
  <si>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</si>
  <si>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educación inicial en el marco de la atención integral a niñas y niños y (mujeresgestantes cuando aplique) en 798 cupos en los servicios HCB Comunitario a partir del cumplimiento de los requisitos de perfeccionamiento y ejecución del contrato en las UDS correspondientes al Centro Zonal Pitalito, de la Regional Huila, garantizando 200 días de atención por año calendario o proporcional por fracción de año contratado para los servicios de HCB, HCB Agrupados y 10.5 Meses o proporcional por fracción de año contratado para el servicio de HCB, familia mujer e infancia- FAMI.</t>
  </si>
  <si>
    <t>FREDY CORDOBA RAMOS</t>
  </si>
  <si>
    <t>CARRERA 2 Este No. 2-69 Barrio Los Lagos Municipio Pitalito Huila</t>
  </si>
  <si>
    <t>8360122 / 3134305444</t>
  </si>
  <si>
    <t>Prestar los servicios de educación inicial en el marco de la atención integral en Desarrollo Infantil en medio familiar -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</si>
</sst>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3"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660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900408031</v>
      </c>
      <c r="C20" s="5"/>
      <c r="D20" s="73"/>
      <c r="E20" s="5"/>
      <c r="F20" s="5"/>
      <c r="G20" s="5"/>
      <c r="H20" s="243"/>
      <c r="I20" s="148" t="s">
        <v>660</v>
      </c>
      <c r="J20" s="149" t="s">
        <v>684</v>
      </c>
      <c r="K20" s="150">
        <v>2047635805</v>
      </c>
      <c r="L20" s="151"/>
      <c r="M20" s="151">
        <v>44561</v>
      </c>
      <c r="N20" s="135">
        <f>+(M20-L20)/30</f>
        <v>1485.3666666666666</v>
      </c>
      <c r="O20" s="138"/>
      <c r="U20" s="134"/>
      <c r="V20" s="105">
        <f ca="1">NOW()</f>
        <v>44193.886195023151</v>
      </c>
      <c r="W20" s="105">
        <f ca="1">NOW()</f>
        <v>44193.886195023151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CAMINANDO HACIA UN FUTURO MEJOR FUNCAMINO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41199</v>
      </c>
      <c r="F48" s="145">
        <v>41274</v>
      </c>
      <c r="G48" s="159">
        <f>IF(AND(E48&lt;&gt;"",F48&lt;&gt;""),((F48-E48)/30),"")</f>
        <v>2.5</v>
      </c>
      <c r="H48" s="114" t="s">
        <v>2691</v>
      </c>
      <c r="I48" s="113" t="s">
        <v>660</v>
      </c>
      <c r="J48" s="113" t="s">
        <v>684</v>
      </c>
      <c r="K48" s="116">
        <v>156552300</v>
      </c>
      <c r="L48" s="115" t="s">
        <v>1148</v>
      </c>
      <c r="M48" s="117"/>
      <c r="N48" s="115" t="s">
        <v>27</v>
      </c>
      <c r="O48" s="115" t="s">
        <v>1148</v>
      </c>
      <c r="P48" s="78"/>
    </row>
    <row r="49" spans="1:16" s="6" customFormat="1" ht="24.75" customHeight="1" x14ac:dyDescent="0.25">
      <c r="A49" s="143">
        <v>2</v>
      </c>
      <c r="B49" s="111" t="s">
        <v>2677</v>
      </c>
      <c r="C49" s="112" t="s">
        <v>31</v>
      </c>
      <c r="D49" s="110" t="s">
        <v>2679</v>
      </c>
      <c r="E49" s="145">
        <v>41261</v>
      </c>
      <c r="F49" s="145">
        <v>41988</v>
      </c>
      <c r="G49" s="159">
        <f t="shared" ref="G49:G50" si="2">IF(AND(E49&lt;&gt;"",F49&lt;&gt;""),((F49-E49)/30),"")</f>
        <v>24.233333333333334</v>
      </c>
      <c r="H49" s="114" t="s">
        <v>2692</v>
      </c>
      <c r="I49" s="113" t="s">
        <v>660</v>
      </c>
      <c r="J49" s="113" t="s">
        <v>684</v>
      </c>
      <c r="K49" s="116">
        <v>1174596140</v>
      </c>
      <c r="L49" s="115" t="s">
        <v>1148</v>
      </c>
      <c r="M49" s="117"/>
      <c r="N49" s="115" t="s">
        <v>27</v>
      </c>
      <c r="O49" s="115" t="s">
        <v>1148</v>
      </c>
      <c r="P49" s="78"/>
    </row>
    <row r="50" spans="1:16" s="6" customFormat="1" ht="24.75" customHeight="1" x14ac:dyDescent="0.25">
      <c r="A50" s="143">
        <v>3</v>
      </c>
      <c r="B50" s="111" t="s">
        <v>2677</v>
      </c>
      <c r="C50" s="112" t="s">
        <v>31</v>
      </c>
      <c r="D50" s="110" t="s">
        <v>2680</v>
      </c>
      <c r="E50" s="145">
        <v>41297</v>
      </c>
      <c r="F50" s="145">
        <v>41639</v>
      </c>
      <c r="G50" s="159">
        <f t="shared" si="2"/>
        <v>11.4</v>
      </c>
      <c r="H50" s="119" t="s">
        <v>2693</v>
      </c>
      <c r="I50" s="113" t="s">
        <v>660</v>
      </c>
      <c r="J50" s="113" t="s">
        <v>684</v>
      </c>
      <c r="K50" s="116">
        <v>435743850</v>
      </c>
      <c r="L50" s="115" t="s">
        <v>1148</v>
      </c>
      <c r="M50" s="117"/>
      <c r="N50" s="115" t="s">
        <v>27</v>
      </c>
      <c r="O50" s="115" t="s">
        <v>1148</v>
      </c>
      <c r="P50" s="78"/>
    </row>
    <row r="51" spans="1:16" s="6" customFormat="1" ht="24.75" customHeight="1" outlineLevel="1" x14ac:dyDescent="0.25">
      <c r="A51" s="143">
        <v>4</v>
      </c>
      <c r="B51" s="111" t="s">
        <v>2677</v>
      </c>
      <c r="C51" s="112" t="s">
        <v>31</v>
      </c>
      <c r="D51" s="110" t="s">
        <v>2681</v>
      </c>
      <c r="E51" s="145">
        <v>41516</v>
      </c>
      <c r="F51" s="145">
        <v>42004</v>
      </c>
      <c r="G51" s="159">
        <f t="shared" ref="G51:G107" si="3">IF(AND(E51&lt;&gt;"",F51&lt;&gt;""),((F51-E51)/30),"")</f>
        <v>16.266666666666666</v>
      </c>
      <c r="H51" s="114" t="s">
        <v>2694</v>
      </c>
      <c r="I51" s="113" t="s">
        <v>660</v>
      </c>
      <c r="J51" s="113" t="s">
        <v>684</v>
      </c>
      <c r="K51" s="116">
        <v>793108876</v>
      </c>
      <c r="L51" s="115" t="s">
        <v>1148</v>
      </c>
      <c r="M51" s="117"/>
      <c r="N51" s="115" t="s">
        <v>27</v>
      </c>
      <c r="O51" s="115" t="s">
        <v>1148</v>
      </c>
      <c r="P51" s="78"/>
    </row>
    <row r="52" spans="1:16" s="7" customFormat="1" ht="24.75" customHeight="1" outlineLevel="1" x14ac:dyDescent="0.25">
      <c r="A52" s="144">
        <v>5</v>
      </c>
      <c r="B52" s="111" t="s">
        <v>2677</v>
      </c>
      <c r="C52" s="112" t="s">
        <v>31</v>
      </c>
      <c r="D52" s="110" t="s">
        <v>2682</v>
      </c>
      <c r="E52" s="145">
        <v>41662</v>
      </c>
      <c r="F52" s="145">
        <v>42034</v>
      </c>
      <c r="G52" s="159">
        <f t="shared" si="3"/>
        <v>12.4</v>
      </c>
      <c r="H52" s="119" t="s">
        <v>2695</v>
      </c>
      <c r="I52" s="113" t="s">
        <v>660</v>
      </c>
      <c r="J52" s="113" t="s">
        <v>684</v>
      </c>
      <c r="K52" s="116">
        <v>468123553</v>
      </c>
      <c r="L52" s="115" t="s">
        <v>1148</v>
      </c>
      <c r="M52" s="117"/>
      <c r="N52" s="115" t="s">
        <v>27</v>
      </c>
      <c r="O52" s="115" t="s">
        <v>1148</v>
      </c>
      <c r="P52" s="79"/>
    </row>
    <row r="53" spans="1:16" s="7" customFormat="1" ht="24.75" customHeight="1" outlineLevel="1" x14ac:dyDescent="0.25">
      <c r="A53" s="144">
        <v>6</v>
      </c>
      <c r="B53" s="111" t="s">
        <v>2677</v>
      </c>
      <c r="C53" s="112" t="s">
        <v>31</v>
      </c>
      <c r="D53" s="110" t="s">
        <v>2683</v>
      </c>
      <c r="E53" s="145">
        <v>41990</v>
      </c>
      <c r="F53" s="145">
        <v>42369</v>
      </c>
      <c r="G53" s="159">
        <f t="shared" si="3"/>
        <v>12.633333333333333</v>
      </c>
      <c r="H53" s="119" t="s">
        <v>2696</v>
      </c>
      <c r="I53" s="113" t="s">
        <v>660</v>
      </c>
      <c r="J53" s="113" t="s">
        <v>684</v>
      </c>
      <c r="K53" s="116">
        <v>626484300</v>
      </c>
      <c r="L53" s="115" t="s">
        <v>1148</v>
      </c>
      <c r="M53" s="117"/>
      <c r="N53" s="115" t="s">
        <v>27</v>
      </c>
      <c r="O53" s="115" t="s">
        <v>1148</v>
      </c>
      <c r="P53" s="79"/>
    </row>
    <row r="54" spans="1:16" s="7" customFormat="1" ht="24.75" customHeight="1" outlineLevel="1" x14ac:dyDescent="0.25">
      <c r="A54" s="144">
        <v>7</v>
      </c>
      <c r="B54" s="111" t="s">
        <v>2677</v>
      </c>
      <c r="C54" s="112" t="s">
        <v>31</v>
      </c>
      <c r="D54" s="110" t="s">
        <v>2684</v>
      </c>
      <c r="E54" s="145">
        <v>42032</v>
      </c>
      <c r="F54" s="145">
        <v>42369</v>
      </c>
      <c r="G54" s="159">
        <f t="shared" si="3"/>
        <v>11.233333333333333</v>
      </c>
      <c r="H54" s="114" t="s">
        <v>2697</v>
      </c>
      <c r="I54" s="113" t="s">
        <v>660</v>
      </c>
      <c r="J54" s="113" t="s">
        <v>684</v>
      </c>
      <c r="K54" s="118">
        <v>1165533266</v>
      </c>
      <c r="L54" s="115" t="s">
        <v>1148</v>
      </c>
      <c r="M54" s="117"/>
      <c r="N54" s="115" t="s">
        <v>27</v>
      </c>
      <c r="O54" s="115" t="s">
        <v>1148</v>
      </c>
      <c r="P54" s="79"/>
    </row>
    <row r="55" spans="1:16" s="7" customFormat="1" ht="24.75" customHeight="1" outlineLevel="1" x14ac:dyDescent="0.25">
      <c r="A55" s="144">
        <v>8</v>
      </c>
      <c r="B55" s="111" t="s">
        <v>2677</v>
      </c>
      <c r="C55" s="112" t="s">
        <v>31</v>
      </c>
      <c r="D55" s="110" t="s">
        <v>2685</v>
      </c>
      <c r="E55" s="145">
        <v>42394</v>
      </c>
      <c r="F55" s="145">
        <v>42674</v>
      </c>
      <c r="G55" s="159">
        <f t="shared" si="3"/>
        <v>9.3333333333333339</v>
      </c>
      <c r="H55" s="114" t="s">
        <v>2698</v>
      </c>
      <c r="I55" s="113" t="s">
        <v>660</v>
      </c>
      <c r="J55" s="113" t="s">
        <v>684</v>
      </c>
      <c r="K55" s="118">
        <v>1091913632</v>
      </c>
      <c r="L55" s="115" t="s">
        <v>1148</v>
      </c>
      <c r="M55" s="117"/>
      <c r="N55" s="115" t="s">
        <v>27</v>
      </c>
      <c r="O55" s="115" t="s">
        <v>26</v>
      </c>
      <c r="P55" s="79"/>
    </row>
    <row r="56" spans="1:16" s="7" customFormat="1" ht="24.75" customHeight="1" outlineLevel="1" x14ac:dyDescent="0.25">
      <c r="A56" s="144">
        <v>9</v>
      </c>
      <c r="B56" s="111" t="s">
        <v>2677</v>
      </c>
      <c r="C56" s="112" t="s">
        <v>31</v>
      </c>
      <c r="D56" s="110" t="s">
        <v>2686</v>
      </c>
      <c r="E56" s="145">
        <v>42394</v>
      </c>
      <c r="F56" s="145">
        <v>42735</v>
      </c>
      <c r="G56" s="159">
        <f t="shared" si="3"/>
        <v>11.366666666666667</v>
      </c>
      <c r="H56" s="114" t="s">
        <v>2697</v>
      </c>
      <c r="I56" s="113" t="s">
        <v>660</v>
      </c>
      <c r="J56" s="113" t="s">
        <v>684</v>
      </c>
      <c r="K56" s="118">
        <v>439881394</v>
      </c>
      <c r="L56" s="115" t="s">
        <v>1148</v>
      </c>
      <c r="M56" s="117"/>
      <c r="N56" s="115" t="s">
        <v>27</v>
      </c>
      <c r="O56" s="115" t="s">
        <v>26</v>
      </c>
      <c r="P56" s="79"/>
    </row>
    <row r="57" spans="1:16" s="7" customFormat="1" ht="24.75" customHeight="1" outlineLevel="1" x14ac:dyDescent="0.25">
      <c r="A57" s="144">
        <v>10</v>
      </c>
      <c r="B57" s="64" t="s">
        <v>2677</v>
      </c>
      <c r="C57" s="65" t="s">
        <v>31</v>
      </c>
      <c r="D57" s="63" t="s">
        <v>2687</v>
      </c>
      <c r="E57" s="145">
        <v>42675</v>
      </c>
      <c r="F57" s="145">
        <v>43312</v>
      </c>
      <c r="G57" s="159">
        <f t="shared" si="3"/>
        <v>21.233333333333334</v>
      </c>
      <c r="H57" s="64" t="s">
        <v>2699</v>
      </c>
      <c r="I57" s="63" t="s">
        <v>660</v>
      </c>
      <c r="J57" s="63" t="s">
        <v>684</v>
      </c>
      <c r="K57" s="66">
        <v>3325924911</v>
      </c>
      <c r="L57" s="65" t="s">
        <v>1148</v>
      </c>
      <c r="M57" s="67"/>
      <c r="N57" s="65" t="s">
        <v>27</v>
      </c>
      <c r="O57" s="65" t="s">
        <v>26</v>
      </c>
      <c r="P57" s="79"/>
    </row>
    <row r="58" spans="1:16" s="7" customFormat="1" ht="24.75" customHeight="1" outlineLevel="1" x14ac:dyDescent="0.25">
      <c r="A58" s="144">
        <v>11</v>
      </c>
      <c r="B58" s="64" t="s">
        <v>2677</v>
      </c>
      <c r="C58" s="65" t="s">
        <v>31</v>
      </c>
      <c r="D58" s="63" t="s">
        <v>2687</v>
      </c>
      <c r="E58" s="145">
        <v>42675</v>
      </c>
      <c r="F58" s="145">
        <v>43312</v>
      </c>
      <c r="G58" s="159">
        <f t="shared" si="3"/>
        <v>21.233333333333334</v>
      </c>
      <c r="H58" s="64" t="s">
        <v>2699</v>
      </c>
      <c r="I58" s="63" t="s">
        <v>660</v>
      </c>
      <c r="J58" s="63" t="s">
        <v>687</v>
      </c>
      <c r="K58" s="66">
        <v>3325924911</v>
      </c>
      <c r="L58" s="65" t="s">
        <v>1148</v>
      </c>
      <c r="M58" s="67"/>
      <c r="N58" s="65" t="s">
        <v>27</v>
      </c>
      <c r="O58" s="65" t="s">
        <v>26</v>
      </c>
      <c r="P58" s="79"/>
    </row>
    <row r="59" spans="1:16" s="7" customFormat="1" ht="24.75" customHeight="1" outlineLevel="1" x14ac:dyDescent="0.25">
      <c r="A59" s="144">
        <v>12</v>
      </c>
      <c r="B59" s="64" t="s">
        <v>2677</v>
      </c>
      <c r="C59" s="65" t="s">
        <v>31</v>
      </c>
      <c r="D59" s="63" t="s">
        <v>2688</v>
      </c>
      <c r="E59" s="145">
        <v>43313</v>
      </c>
      <c r="F59" s="145">
        <v>43446</v>
      </c>
      <c r="G59" s="159">
        <f t="shared" si="3"/>
        <v>4.4333333333333336</v>
      </c>
      <c r="H59" s="64" t="s">
        <v>2700</v>
      </c>
      <c r="I59" s="63" t="s">
        <v>660</v>
      </c>
      <c r="J59" s="63" t="s">
        <v>684</v>
      </c>
      <c r="K59" s="66">
        <v>745367029</v>
      </c>
      <c r="L59" s="65" t="s">
        <v>1148</v>
      </c>
      <c r="M59" s="67"/>
      <c r="N59" s="65" t="s">
        <v>27</v>
      </c>
      <c r="O59" s="65" t="s">
        <v>1148</v>
      </c>
      <c r="P59" s="79"/>
    </row>
    <row r="60" spans="1:16" s="7" customFormat="1" ht="24.75" customHeight="1" outlineLevel="1" x14ac:dyDescent="0.25">
      <c r="A60" s="144">
        <v>13</v>
      </c>
      <c r="B60" s="64" t="s">
        <v>2677</v>
      </c>
      <c r="C60" s="65" t="s">
        <v>31</v>
      </c>
      <c r="D60" s="63" t="s">
        <v>2688</v>
      </c>
      <c r="E60" s="145">
        <v>43313</v>
      </c>
      <c r="F60" s="145">
        <v>43449</v>
      </c>
      <c r="G60" s="159">
        <f t="shared" si="3"/>
        <v>4.5333333333333332</v>
      </c>
      <c r="H60" s="64" t="s">
        <v>2700</v>
      </c>
      <c r="I60" s="63" t="s">
        <v>660</v>
      </c>
      <c r="J60" s="63" t="s">
        <v>687</v>
      </c>
      <c r="K60" s="66">
        <v>745367029</v>
      </c>
      <c r="L60" s="65" t="s">
        <v>1148</v>
      </c>
      <c r="M60" s="67"/>
      <c r="N60" s="65" t="s">
        <v>27</v>
      </c>
      <c r="O60" s="65" t="s">
        <v>1148</v>
      </c>
      <c r="P60" s="79"/>
    </row>
    <row r="61" spans="1:16" s="7" customFormat="1" ht="24.75" customHeight="1" outlineLevel="1" x14ac:dyDescent="0.25">
      <c r="A61" s="144">
        <v>14</v>
      </c>
      <c r="B61" s="64" t="s">
        <v>2677</v>
      </c>
      <c r="C61" s="65" t="s">
        <v>31</v>
      </c>
      <c r="D61" s="63" t="s">
        <v>2689</v>
      </c>
      <c r="E61" s="145">
        <v>43449</v>
      </c>
      <c r="F61" s="145">
        <v>43921</v>
      </c>
      <c r="G61" s="159">
        <f t="shared" si="3"/>
        <v>15.733333333333333</v>
      </c>
      <c r="H61" s="64" t="s">
        <v>2701</v>
      </c>
      <c r="I61" s="63" t="s">
        <v>660</v>
      </c>
      <c r="J61" s="63" t="s">
        <v>684</v>
      </c>
      <c r="K61" s="66">
        <v>2544919966</v>
      </c>
      <c r="L61" s="65" t="s">
        <v>1148</v>
      </c>
      <c r="M61" s="67"/>
      <c r="N61" s="65" t="s">
        <v>27</v>
      </c>
      <c r="O61" s="65" t="s">
        <v>1148</v>
      </c>
      <c r="P61" s="79"/>
    </row>
    <row r="62" spans="1:16" s="7" customFormat="1" ht="24.75" customHeight="1" outlineLevel="1" x14ac:dyDescent="0.25">
      <c r="A62" s="144">
        <v>15</v>
      </c>
      <c r="B62" s="64" t="s">
        <v>2677</v>
      </c>
      <c r="C62" s="65" t="s">
        <v>31</v>
      </c>
      <c r="D62" s="63" t="s">
        <v>2689</v>
      </c>
      <c r="E62" s="145">
        <v>43449</v>
      </c>
      <c r="F62" s="145">
        <v>43921</v>
      </c>
      <c r="G62" s="159">
        <f t="shared" si="3"/>
        <v>15.733333333333333</v>
      </c>
      <c r="H62" s="64" t="s">
        <v>2701</v>
      </c>
      <c r="I62" s="63" t="s">
        <v>660</v>
      </c>
      <c r="J62" s="63" t="s">
        <v>687</v>
      </c>
      <c r="K62" s="66">
        <v>2544919966</v>
      </c>
      <c r="L62" s="65" t="s">
        <v>1148</v>
      </c>
      <c r="M62" s="67"/>
      <c r="N62" s="65" t="s">
        <v>27</v>
      </c>
      <c r="O62" s="65" t="s">
        <v>1148</v>
      </c>
      <c r="P62" s="79"/>
    </row>
    <row r="63" spans="1:16" s="7" customFormat="1" ht="24.75" customHeight="1" outlineLevel="1" x14ac:dyDescent="0.25">
      <c r="A63" s="144">
        <v>16</v>
      </c>
      <c r="B63" s="64" t="s">
        <v>2677</v>
      </c>
      <c r="C63" s="65" t="s">
        <v>31</v>
      </c>
      <c r="D63" s="63" t="s">
        <v>2690</v>
      </c>
      <c r="E63" s="145">
        <v>43922</v>
      </c>
      <c r="F63" s="145">
        <v>44165</v>
      </c>
      <c r="G63" s="159">
        <f t="shared" si="3"/>
        <v>8.1</v>
      </c>
      <c r="H63" s="64" t="s">
        <v>2702</v>
      </c>
      <c r="I63" s="63" t="s">
        <v>660</v>
      </c>
      <c r="J63" s="63" t="s">
        <v>684</v>
      </c>
      <c r="K63" s="66">
        <v>1106682487</v>
      </c>
      <c r="L63" s="65" t="s">
        <v>1148</v>
      </c>
      <c r="M63" s="67"/>
      <c r="N63" s="65" t="s">
        <v>2634</v>
      </c>
      <c r="O63" s="65" t="s">
        <v>1148</v>
      </c>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t="s">
        <v>2703</v>
      </c>
      <c r="E114" s="145">
        <v>43882</v>
      </c>
      <c r="F114" s="145">
        <v>44196</v>
      </c>
      <c r="G114" s="159">
        <f>IF(AND(E114&lt;&gt;"",F114&lt;&gt;""),((F114-E114)/30),"")</f>
        <v>10.466666666666667</v>
      </c>
      <c r="H114" s="122" t="s">
        <v>2709</v>
      </c>
      <c r="I114" s="121" t="s">
        <v>660</v>
      </c>
      <c r="J114" s="121" t="s">
        <v>684</v>
      </c>
      <c r="K114" s="123">
        <v>989130201</v>
      </c>
      <c r="L114" s="100">
        <f>+IF(AND(K114&gt;0,O114="Ejecución"),(K114/877802)*Tabla28[[#This Row],[% participación]],IF(AND(K114&gt;0,O114&lt;&gt;"Ejecución"),"-",""))</f>
        <v>1126.8260963178484</v>
      </c>
      <c r="M114" s="124" t="s">
        <v>1148</v>
      </c>
      <c r="N114" s="172">
        <f>+IF(M118="No",1,IF(M118="Si","Ingrese %",""))</f>
        <v>1</v>
      </c>
      <c r="O114" s="161" t="s">
        <v>1150</v>
      </c>
      <c r="P114" s="78"/>
    </row>
    <row r="115" spans="1:16" s="6" customFormat="1" ht="24.75" customHeight="1" x14ac:dyDescent="0.25">
      <c r="A115" s="143">
        <v>2</v>
      </c>
      <c r="B115" s="160" t="s">
        <v>2664</v>
      </c>
      <c r="C115" s="162" t="s">
        <v>31</v>
      </c>
      <c r="D115" s="63" t="s">
        <v>2704</v>
      </c>
      <c r="E115" s="145">
        <v>43882</v>
      </c>
      <c r="F115" s="145">
        <v>44196</v>
      </c>
      <c r="G115" s="159">
        <f t="shared" ref="G115:G116" si="4">IF(AND(E115&lt;&gt;"",F115&lt;&gt;""),((F115-E115)/30),"")</f>
        <v>10.466666666666667</v>
      </c>
      <c r="H115" s="64" t="s">
        <v>2709</v>
      </c>
      <c r="I115" s="63" t="s">
        <v>660</v>
      </c>
      <c r="J115" s="63" t="s">
        <v>676</v>
      </c>
      <c r="K115" s="68">
        <v>1657506724</v>
      </c>
      <c r="L115" s="100">
        <f>+IF(AND(K115&gt;0,O115="Ejecución"),(K115/877802)*Tabla28[[#This Row],[% participación]],IF(AND(K115&gt;0,O115&lt;&gt;"Ejecución"),"-",""))</f>
        <v>1888.2466934456745</v>
      </c>
      <c r="M115" s="65" t="s">
        <v>1148</v>
      </c>
      <c r="N115" s="172">
        <f>+IF(M118="No",1,IF(M118="Si","Ingrese %",""))</f>
        <v>1</v>
      </c>
      <c r="O115" s="161" t="s">
        <v>1150</v>
      </c>
      <c r="P115" s="78"/>
    </row>
    <row r="116" spans="1:16" s="6" customFormat="1" ht="24.75" customHeight="1" x14ac:dyDescent="0.25">
      <c r="A116" s="143">
        <v>3</v>
      </c>
      <c r="B116" s="160" t="s">
        <v>2664</v>
      </c>
      <c r="C116" s="162" t="s">
        <v>31</v>
      </c>
      <c r="D116" s="63" t="s">
        <v>2705</v>
      </c>
      <c r="E116" s="145">
        <v>43882</v>
      </c>
      <c r="F116" s="145">
        <v>44196</v>
      </c>
      <c r="G116" s="159">
        <f t="shared" si="4"/>
        <v>10.466666666666667</v>
      </c>
      <c r="H116" s="64" t="s">
        <v>2709</v>
      </c>
      <c r="I116" s="63" t="s">
        <v>660</v>
      </c>
      <c r="J116" s="63" t="s">
        <v>687</v>
      </c>
      <c r="K116" s="68">
        <v>1570363638</v>
      </c>
      <c r="L116" s="100">
        <f>+IF(AND(K116&gt;0,O116="Ejecución"),(K116/877802)*Tabla28[[#This Row],[% participación]],IF(AND(K116&gt;0,O116&lt;&gt;"Ejecución"),"-",""))</f>
        <v>1788.9724994930521</v>
      </c>
      <c r="M116" s="65" t="s">
        <v>1148</v>
      </c>
      <c r="N116" s="172">
        <f>+IF(M118="No",1,IF(M118="Si","Ingrese %",""))</f>
        <v>1</v>
      </c>
      <c r="O116" s="161" t="s">
        <v>1150</v>
      </c>
      <c r="P116" s="78"/>
    </row>
    <row r="117" spans="1:16" s="6" customFormat="1" ht="24.75" customHeight="1" outlineLevel="1" x14ac:dyDescent="0.25">
      <c r="A117" s="143">
        <v>4</v>
      </c>
      <c r="B117" s="160" t="s">
        <v>2664</v>
      </c>
      <c r="C117" s="162" t="s">
        <v>31</v>
      </c>
      <c r="D117" s="63" t="s">
        <v>2706</v>
      </c>
      <c r="E117" s="145">
        <v>44166</v>
      </c>
      <c r="F117" s="145">
        <v>44773</v>
      </c>
      <c r="G117" s="159">
        <f t="shared" ref="G117:G159" si="5">IF(AND(E117&lt;&gt;"",F117&lt;&gt;""),((F117-E117)/30),"")</f>
        <v>20.233333333333334</v>
      </c>
      <c r="H117" s="64" t="s">
        <v>2710</v>
      </c>
      <c r="I117" s="63" t="s">
        <v>660</v>
      </c>
      <c r="J117" s="63" t="s">
        <v>687</v>
      </c>
      <c r="K117" s="68">
        <v>2652137097</v>
      </c>
      <c r="L117" s="100">
        <f>+IF(AND(K117&gt;0,O117="Ejecución"),(K117/877802)*Tabla28[[#This Row],[% participación]],IF(AND(K117&gt;0,O117&lt;&gt;"Ejecución"),"-",""))</f>
        <v>3021.3386355920811</v>
      </c>
      <c r="M117" s="65" t="s">
        <v>1148</v>
      </c>
      <c r="N117" s="172">
        <f>+IF(M118="No",1,IF(M118="Si","Ingrese %",""))</f>
        <v>1</v>
      </c>
      <c r="O117" s="161" t="s">
        <v>1150</v>
      </c>
      <c r="P117" s="78"/>
    </row>
    <row r="118" spans="1:16" s="7" customFormat="1" ht="24.75" customHeight="1" outlineLevel="1" x14ac:dyDescent="0.25">
      <c r="A118" s="144">
        <v>5</v>
      </c>
      <c r="B118" s="160" t="s">
        <v>2664</v>
      </c>
      <c r="C118" s="162" t="s">
        <v>31</v>
      </c>
      <c r="D118" s="63" t="s">
        <v>2707</v>
      </c>
      <c r="E118" s="145">
        <v>44166</v>
      </c>
      <c r="F118" s="145">
        <v>44773</v>
      </c>
      <c r="G118" s="159">
        <f t="shared" si="5"/>
        <v>20.233333333333334</v>
      </c>
      <c r="H118" s="64" t="s">
        <v>2710</v>
      </c>
      <c r="I118" s="63" t="s">
        <v>660</v>
      </c>
      <c r="J118" s="63" t="s">
        <v>676</v>
      </c>
      <c r="K118" s="68">
        <v>2966228928</v>
      </c>
      <c r="L118" s="100">
        <f>+IF(AND(K118&gt;0,O118="Ejecución"),(K118/877802)*Tabla28[[#This Row],[% participación]],IF(AND(K118&gt;0,O118&lt;&gt;"Ejecución"),"-",""))</f>
        <v>3379.1548982572381</v>
      </c>
      <c r="M118" s="65" t="s">
        <v>1148</v>
      </c>
      <c r="N118" s="172">
        <f t="shared" ref="N118:N160" si="6">+IF(M118="No",1,IF(M118="Si","Ingrese %",""))</f>
        <v>1</v>
      </c>
      <c r="O118" s="161" t="s">
        <v>1150</v>
      </c>
      <c r="P118" s="79"/>
    </row>
    <row r="119" spans="1:16" s="7" customFormat="1" ht="24.75" customHeight="1" outlineLevel="1" x14ac:dyDescent="0.25">
      <c r="A119" s="144">
        <v>6</v>
      </c>
      <c r="B119" s="160" t="s">
        <v>2664</v>
      </c>
      <c r="C119" s="162" t="s">
        <v>31</v>
      </c>
      <c r="D119" s="63" t="s">
        <v>2708</v>
      </c>
      <c r="E119" s="145">
        <v>44166</v>
      </c>
      <c r="F119" s="145">
        <v>44773</v>
      </c>
      <c r="G119" s="159">
        <f t="shared" si="5"/>
        <v>20.233333333333334</v>
      </c>
      <c r="H119" s="64" t="s">
        <v>2710</v>
      </c>
      <c r="I119" s="63" t="s">
        <v>660</v>
      </c>
      <c r="J119" s="63" t="s">
        <v>684</v>
      </c>
      <c r="K119" s="68">
        <v>2237681472</v>
      </c>
      <c r="L119" s="100">
        <f>+IF(AND(K119&gt;0,O119="Ejecución"),(K119/877802)*Tabla28[[#This Row],[% participación]],IF(AND(K119&gt;0,O119&lt;&gt;"Ejecución"),"-",""))</f>
        <v>2549.1870285098462</v>
      </c>
      <c r="M119" s="65" t="s">
        <v>1148</v>
      </c>
      <c r="N119" s="172">
        <f t="shared" si="6"/>
        <v>1</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1.2E-2</v>
      </c>
      <c r="G179" s="164">
        <f>IF(F179&gt;0,SUM(E179+F179),"")</f>
        <v>3.2000000000000001E-2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3.2000000000000001E-2</v>
      </c>
      <c r="D185" s="91" t="s">
        <v>2628</v>
      </c>
      <c r="E185" s="94">
        <f>+(C185*SUM(K20:K35))</f>
        <v>65524345.759999998</v>
      </c>
      <c r="F185" s="92"/>
      <c r="G185" s="93"/>
      <c r="H185" s="88"/>
      <c r="I185" s="90" t="s">
        <v>2627</v>
      </c>
      <c r="J185" s="165">
        <f>+SUM(M179:M183)</f>
        <v>0.02</v>
      </c>
      <c r="K185" s="236" t="s">
        <v>2628</v>
      </c>
      <c r="L185" s="236"/>
      <c r="M185" s="94">
        <f>+J185*(SUM(K20:K35))</f>
        <v>40952716.100000001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5">
        <v>41967</v>
      </c>
      <c r="D193" s="5"/>
      <c r="E193" s="126">
        <v>3124</v>
      </c>
      <c r="F193" s="5"/>
      <c r="G193" s="5"/>
      <c r="H193" s="147" t="s">
        <v>2711</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2712</v>
      </c>
      <c r="J211" s="27" t="s">
        <v>2622</v>
      </c>
      <c r="K211" s="176" t="s">
        <v>2712</v>
      </c>
      <c r="L211" s="21"/>
      <c r="M211" s="21"/>
      <c r="N211" s="21"/>
      <c r="O211" s="8"/>
    </row>
    <row r="212" spans="1:15" x14ac:dyDescent="0.25">
      <c r="A212" s="9"/>
      <c r="B212" s="27" t="s">
        <v>2619</v>
      </c>
      <c r="C212" s="147" t="s">
        <v>2711</v>
      </c>
      <c r="D212" s="21"/>
      <c r="G212" s="27" t="s">
        <v>2621</v>
      </c>
      <c r="H212" s="176" t="s">
        <v>2713</v>
      </c>
      <c r="J212" s="27" t="s">
        <v>2623</v>
      </c>
      <c r="K212" s="17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 CT</cp:lastModifiedBy>
  <cp:lastPrinted>2020-12-29T01:17:36Z</cp:lastPrinted>
  <dcterms:created xsi:type="dcterms:W3CDTF">2020-10-14T21:57:42Z</dcterms:created>
  <dcterms:modified xsi:type="dcterms:W3CDTF">2020-12-29T02:16:47Z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