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HIPODROMO2\"/>
    </mc:Choice>
  </mc:AlternateContent>
  <xr:revisionPtr revIDLastSave="0" documentId="13_ncr:1_{62079CC6-743F-45FC-9C3D-3C0F07C6EB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<sst xmlns="http://schemas.openxmlformats.org/spreadsheetml/2006/main" count="3222" uniqueCount="2718">
  <si>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</si>
  <si>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</si>
  <si>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</si>
  <si>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</si>
  <si>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</si>
  <si>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</si>
  <si>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</si>
  <si>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</si>
  <si>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</si>
  <si>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</si>
  <si>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</si>
  <si>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</si>
  <si>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</si>
  <si>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</si>
  <si>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</si>
  <si>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</si>
  <si>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</si>
  <si>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</si>
  <si>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</si>
  <si>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</si>
  <si>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</si>
  <si>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</si>
  <si>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</si>
  <si>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</si>
  <si>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</si>
  <si>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</si>
  <si>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</si>
  <si>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</si>
  <si>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</si>
  <si>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</si>
  <si>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</si>
  <si>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</si>
  <si>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</si>
  <si>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</si>
  <si>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</si>
  <si>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</si>
  <si>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</si>
  <si>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</si>
  <si>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</si>
  <si>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</si>
  <si>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</si>
  <si>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</si>
  <si>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</si>
  <si>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</si>
  <si>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</si>
  <si>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</si>
  <si>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</si>
  <si>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</si>
  <si>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</si>
  <si>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</si>
  <si>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</si>
  <si>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</si>
  <si>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</si>
  <si>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</si>
  <si>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</si>
  <si>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</si>
  <si>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</si>
  <si>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</si>
  <si>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</si>
  <si>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</si>
  <si>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</si>
  <si>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</si>
  <si>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</si>
  <si>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</si>
  <si>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</si>
  <si>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</si>
  <si>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</si>
  <si>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</si>
  <si>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</si>
  <si>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</si>
  <si>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</si>
  <si>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</si>
  <si>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</si>
  <si>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</si>
  <si>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</si>
  <si>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</si>
  <si>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</si>
  <si>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</si>
  <si>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</si>
  <si>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</si>
  <si>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</si>
  <si>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</si>
  <si>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</si>
  <si>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</si>
  <si>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</si>
  <si>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</si>
  <si>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</si>
  <si>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</si>
  <si>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</si>
  <si>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</si>
  <si>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</si>
  <si>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</si>
  <si>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</si>
  <si>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</si>
  <si>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</si>
  <si>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</si>
  <si>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</si>
  <si>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</si>
  <si>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</si>
  <si>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</si>
  <si>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</si>
  <si>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</si>
  <si>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</si>
  <si>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</si>
  <si>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</si>
  <si>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</si>
  <si>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</si>
  <si>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</si>
  <si>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</si>
  <si>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</si>
  <si>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</si>
  <si>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</si>
  <si>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</si>
  <si>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</si>
  <si>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</si>
  <si>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</si>
  <si>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</si>
  <si>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</si>
  <si>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</si>
  <si>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</si>
  <si>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</si>
  <si>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</si>
  <si>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</si>
  <si>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</si>
  <si>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</si>
  <si>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</si>
  <si>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</si>
  <si>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</si>
  <si>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</si>
  <si>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</si>
  <si>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</si>
  <si>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</si>
  <si>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</si>
  <si>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</si>
  <si>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</si>
  <si>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</si>
  <si>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</si>
  <si>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</si>
  <si>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</si>
  <si>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</si>
  <si>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</si>
  <si>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</si>
  <si>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</si>
  <si>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</si>
  <si>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</si>
  <si>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</si>
  <si>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</si>
  <si>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</si>
  <si>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</si>
  <si>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</si>
  <si>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</si>
  <si>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</si>
  <si>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</si>
  <si>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</si>
  <si>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</si>
  <si>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</si>
  <si>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</si>
  <si>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</si>
  <si>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</si>
  <si>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</si>
  <si>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</si>
  <si>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</si>
  <si>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</si>
  <si>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</si>
  <si>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</si>
  <si>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</si>
  <si>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</si>
  <si>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</si>
  <si>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</si>
  <si>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</si>
  <si>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</si>
  <si>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</si>
  <si>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</si>
  <si>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</si>
  <si>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</si>
  <si>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</si>
  <si>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</si>
  <si>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</si>
  <si>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</si>
  <si>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</si>
  <si>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</si>
  <si>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</si>
  <si>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</si>
  <si>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</si>
  <si>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</si>
  <si>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</si>
  <si>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</si>
  <si>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</si>
  <si>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</si>
  <si>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</si>
  <si>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</si>
  <si>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</si>
  <si>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</si>
  <si>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</si>
  <si>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</si>
  <si>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</si>
  <si>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</si>
  <si>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</si>
  <si>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</si>
  <si>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</si>
  <si>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</si>
  <si>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</si>
  <si>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</si>
  <si>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</si>
  <si>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</si>
  <si>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</si>
  <si>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</si>
  <si>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</si>
  <si>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</si>
  <si>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</si>
  <si>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</si>
  <si>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</si>
  <si>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</si>
  <si>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</si>
  <si>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</si>
  <si>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</si>
  <si>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</si>
  <si>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</si>
  <si>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</si>
  <si>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</si>
  <si>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</si>
  <si>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</si>
  <si>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</si>
  <si>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</si>
  <si>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</si>
  <si>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</si>
  <si>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</si>
  <si>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</si>
  <si>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</si>
  <si>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</si>
  <si>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</si>
  <si>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</si>
  <si>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</si>
  <si>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</si>
  <si>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</si>
  <si>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</si>
  <si>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</si>
  <si>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</si>
  <si>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</si>
  <si>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</si>
  <si>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</si>
  <si>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</si>
  <si>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</si>
  <si>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</si>
  <si>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</si>
  <si>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</si>
  <si>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</si>
  <si>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</si>
  <si>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</si>
  <si>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</si>
  <si>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</si>
  <si>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</si>
  <si>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</si>
  <si>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</si>
  <si>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</si>
  <si>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</si>
  <si>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</si>
  <si>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</si>
  <si>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</si>
  <si>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</si>
  <si>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</si>
  <si>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</si>
  <si>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</si>
  <si>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</si>
  <si>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</si>
  <si>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</si>
  <si>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</si>
  <si>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</si>
  <si>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</si>
  <si>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</si>
  <si>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</si>
  <si>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</si>
  <si>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</si>
  <si>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</si>
  <si>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</si>
  <si>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</si>
  <si>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</si>
  <si>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</si>
  <si>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</si>
  <si>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</si>
  <si>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</si>
  <si>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</si>
  <si>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</si>
  <si>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</si>
  <si>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</si>
  <si>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</si>
  <si>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</si>
  <si>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</si>
  <si>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</si>
  <si>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</si>
  <si>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</si>
  <si>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</si>
  <si>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</si>
  <si>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</si>
  <si>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</si>
  <si>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</si>
  <si>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</si>
  <si>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</si>
  <si>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</si>
  <si>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</si>
  <si>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</si>
  <si>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</si>
  <si>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</si>
  <si>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</si>
  <si>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</si>
  <si>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</si>
  <si>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</si>
  <si>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</si>
  <si>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</si>
  <si>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</si>
  <si>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</si>
  <si>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</si>
  <si>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</si>
  <si>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</si>
  <si>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</si>
  <si>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</si>
  <si>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</si>
  <si>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</si>
  <si>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</si>
  <si>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</si>
  <si>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</si>
  <si>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</si>
  <si>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</si>
  <si>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</si>
  <si>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</si>
  <si>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</si>
  <si>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</si>
  <si>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</si>
  <si>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</si>
  <si>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</si>
  <si>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</si>
  <si>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</si>
  <si>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</si>
  <si>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</si>
  <si>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</si>
  <si>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</si>
  <si>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</si>
  <si>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</si>
  <si>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</si>
  <si>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</si>
  <si>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</si>
  <si>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</si>
  <si>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</si>
  <si>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</si>
  <si>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</si>
  <si>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</si>
  <si>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</si>
  <si>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</si>
  <si>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</si>
  <si>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</si>
  <si>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</si>
  <si>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</si>
  <si>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</si>
  <si>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</si>
  <si>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</si>
  <si>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</si>
  <si>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</si>
  <si>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</si>
  <si>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</si>
  <si>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</si>
  <si>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</si>
  <si>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</si>
  <si>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</si>
  <si>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</si>
  <si>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</si>
  <si>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</si>
  <si>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</si>
  <si>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</si>
  <si>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</si>
  <si>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</si>
  <si>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</si>
  <si>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</si>
  <si>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</si>
  <si>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</si>
  <si>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</si>
  <si>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</si>
  <si>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</si>
  <si>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</si>
  <si>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</si>
  <si>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</si>
  <si>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</si>
  <si>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</si>
  <si>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</si>
  <si>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</si>
  <si>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</si>
  <si>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</si>
  <si>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</si>
  <si>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</si>
  <si>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</si>
  <si>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</si>
  <si>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</si>
  <si>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</si>
  <si>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</si>
  <si>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</si>
  <si>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</si>
  <si>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</si>
  <si>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</si>
  <si>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</si>
  <si>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</si>
  <si>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</si>
  <si>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</si>
  <si>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</si>
  <si>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</si>
  <si>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</si>
  <si>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</si>
  <si>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</si>
  <si>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</si>
  <si>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</si>
  <si>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</si>
  <si>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</si>
  <si>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</si>
  <si>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</si>
  <si>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</si>
  <si>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</si>
  <si>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</si>
  <si>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</si>
  <si>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</si>
  <si>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</si>
  <si>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</si>
  <si>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</si>
  <si>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</si>
  <si>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</si>
  <si>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</si>
  <si>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</si>
  <si>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</si>
  <si>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</si>
  <si>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</si>
  <si>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</si>
  <si>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</si>
  <si>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</si>
  <si>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</si>
  <si>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</si>
  <si>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</si>
  <si>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</si>
  <si>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</si>
  <si>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</si>
  <si>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</si>
  <si>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</si>
  <si>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</si>
  <si>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</si>
  <si>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</si>
  <si>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</si>
  <si>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</si>
  <si>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</si>
  <si>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</si>
  <si>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</si>
  <si>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</si>
  <si>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</si>
  <si>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</si>
  <si>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</si>
  <si>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</si>
  <si>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</si>
  <si>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</si>
  <si>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</si>
  <si>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</si>
  <si>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</si>
  <si>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</si>
  <si>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</si>
  <si>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</si>
  <si>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</si>
  <si>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</si>
  <si>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</si>
  <si>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</si>
  <si>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</si>
  <si>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</si>
  <si>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</si>
  <si>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</si>
  <si>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</si>
  <si>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</si>
  <si>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</si>
  <si>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</si>
  <si>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</si>
  <si>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</si>
  <si>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</si>
  <si>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</si>
  <si>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</si>
  <si>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</si>
  <si>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</si>
  <si>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</si>
  <si>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</si>
  <si>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</si>
  <si>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</si>
  <si>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</si>
  <si>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</si>
  <si>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</si>
  <si>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</si>
  <si>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</si>
  <si>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</si>
  <si>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</si>
  <si>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</si>
  <si>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</si>
  <si>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</si>
  <si>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</si>
  <si>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</si>
  <si>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</si>
  <si>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</si>
  <si>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</si>
  <si>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</si>
  <si>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</si>
  <si>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</si>
  <si>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</si>
  <si>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</si>
  <si>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</si>
  <si>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</si>
  <si>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</si>
  <si>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</si>
  <si>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</si>
  <si>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</si>
  <si>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</si>
  <si>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</si>
  <si>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</si>
  <si>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</si>
  <si>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</si>
  <si>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</si>
  <si>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</si>
  <si>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</si>
  <si>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</si>
  <si>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</si>
  <si>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</si>
  <si>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</si>
  <si>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</si>
  <si>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</si>
  <si>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</si>
  <si>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</si>
  <si>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</si>
  <si>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</si>
  <si>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</si>
  <si>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</si>
  <si>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</si>
  <si>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</si>
  <si>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</si>
  <si>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</si>
  <si>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</si>
  <si>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</si>
  <si>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</si>
  <si>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</si>
  <si>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</si>
  <si>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</si>
  <si>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</si>
  <si>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</si>
  <si>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</si>
  <si>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</si>
  <si>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</si>
  <si>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</si>
  <si>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</si>
  <si>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</si>
  <si>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</si>
  <si>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</si>
  <si>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</si>
  <si>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</si>
  <si>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</si>
  <si>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</si>
  <si>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</si>
  <si>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</si>
  <si>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</si>
  <si>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</si>
  <si>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</si>
  <si>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</si>
  <si>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</si>
  <si>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</si>
  <si>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</si>
  <si>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</si>
  <si>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</si>
  <si>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</si>
  <si>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</si>
  <si>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</si>
  <si>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</si>
  <si>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</si>
  <si>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</si>
  <si>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</si>
  <si>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</si>
  <si>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</si>
  <si>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</si>
  <si>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</si>
  <si>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</si>
  <si>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</si>
  <si>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</si>
  <si>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</si>
  <si>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</si>
  <si>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</si>
  <si>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</si>
  <si>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</si>
  <si>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</si>
  <si>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</si>
  <si>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</si>
  <si>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</si>
  <si>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</si>
  <si>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</si>
  <si>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</si>
  <si>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</si>
  <si>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</si>
  <si>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</si>
  <si>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</si>
  <si>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</si>
  <si>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</si>
  <si>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</si>
  <si>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</si>
  <si>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</si>
  <si>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</si>
  <si>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</si>
  <si>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</si>
  <si>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</si>
  <si>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</si>
  <si>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</si>
  <si>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</si>
  <si>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</si>
  <si>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</si>
  <si>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</si>
  <si>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</si>
  <si>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</si>
  <si>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</si>
  <si>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</si>
  <si>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</si>
  <si>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</si>
  <si>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</si>
  <si>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</si>
  <si>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</si>
  <si>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</si>
  <si>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</si>
  <si>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</si>
  <si>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</si>
  <si>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</si>
  <si>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</si>
  <si>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</si>
  <si>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</si>
  <si>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</si>
  <si>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</si>
  <si>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</si>
  <si>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</si>
  <si>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</si>
  <si>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</si>
  <si>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</si>
  <si>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</si>
  <si>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</si>
  <si>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</si>
  <si>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</si>
  <si>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</si>
  <si>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</si>
  <si>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</si>
  <si>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</si>
  <si>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</si>
  <si>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</si>
  <si>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</si>
  <si>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</si>
  <si>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</si>
  <si>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</si>
  <si>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</si>
  <si>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</si>
  <si>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</si>
  <si>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</si>
  <si>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</si>
  <si>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</si>
  <si>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</si>
  <si>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</si>
  <si>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</si>
  <si>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</si>
  <si>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</si>
  <si>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</si>
  <si>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</si>
  <si>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</si>
  <si>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</si>
  <si>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</si>
  <si>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</si>
  <si>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</si>
  <si>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</si>
  <si>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</si>
  <si>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</si>
  <si>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</si>
  <si>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</si>
  <si>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</si>
  <si>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</si>
  <si>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</si>
  <si>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</si>
  <si>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</si>
  <si>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</si>
  <si>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</si>
  <si>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</si>
  <si>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</si>
  <si>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</si>
  <si>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</si>
  <si>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</si>
  <si>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</si>
  <si>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</si>
  <si>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</si>
  <si>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</si>
  <si>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</si>
  <si>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</si>
  <si>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</si>
  <si>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</si>
  <si>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</si>
  <si>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</si>
  <si>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</si>
  <si>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</si>
  <si>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</si>
  <si>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</si>
  <si>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</si>
  <si>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</si>
  <si>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</si>
  <si>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</si>
  <si>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</si>
  <si>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</si>
  <si>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</si>
  <si>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</si>
  <si>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</si>
  <si>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</si>
  <si>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</si>
  <si>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</si>
  <si>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</si>
  <si>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</si>
  <si>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</si>
  <si>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</si>
  <si>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</si>
  <si>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</si>
  <si>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</si>
  <si>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</si>
  <si>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</si>
  <si>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</si>
  <si>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</si>
  <si>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</si>
  <si>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</si>
  <si>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</si>
  <si>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</si>
  <si>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</si>
  <si>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</si>
  <si>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</si>
  <si>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</si>
  <si>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</si>
  <si>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</si>
  <si>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</si>
  <si>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</si>
  <si>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</si>
  <si>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</si>
  <si>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</si>
  <si>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</si>
  <si>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</si>
  <si>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</si>
  <si>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</si>
  <si>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</si>
  <si>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</si>
  <si>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</si>
  <si>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</si>
  <si>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</si>
  <si>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</si>
  <si>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</si>
  <si>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</si>
  <si>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</si>
  <si>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</si>
  <si>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</si>
  <si>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</si>
  <si>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</si>
  <si>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</si>
  <si>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</si>
  <si>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</si>
  <si>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</si>
  <si>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</si>
  <si>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</si>
  <si>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</si>
  <si>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</si>
  <si>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</si>
  <si>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</si>
  <si>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</si>
  <si>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</si>
  <si>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</si>
  <si>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</si>
  <si>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</si>
  <si>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</si>
  <si>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</si>
  <si>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</si>
  <si>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</si>
  <si>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</si>
  <si>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</si>
  <si>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</si>
  <si>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</si>
  <si>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</si>
  <si>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</si>
  <si>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</si>
  <si>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</si>
  <si>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</si>
  <si>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</si>
  <si>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</si>
  <si>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</si>
  <si>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</si>
  <si>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</si>
  <si>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</si>
  <si>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</si>
  <si>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</si>
  <si>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</si>
  <si>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</si>
  <si>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</si>
  <si>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</si>
  <si>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</si>
  <si>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</si>
  <si>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</si>
  <si>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</si>
  <si>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</si>
  <si>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</si>
  <si>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</si>
  <si>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</si>
  <si>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</si>
  <si>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</si>
  <si>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</si>
  <si>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</si>
  <si>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</si>
  <si>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</si>
  <si>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</si>
  <si>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</si>
  <si>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</si>
  <si>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</si>
  <si>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</si>
  <si>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</si>
  <si>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</si>
  <si>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</si>
  <si>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</si>
  <si>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</si>
  <si>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</si>
  <si>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</si>
  <si>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</si>
  <si>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</si>
  <si>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</si>
  <si>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</si>
  <si>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</si>
  <si>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</si>
  <si>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</si>
  <si>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</si>
  <si>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</si>
  <si>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</si>
  <si>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</si>
  <si>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</si>
  <si>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</si>
  <si>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</si>
  <si>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</si>
  <si>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</si>
  <si>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</si>
  <si>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</si>
  <si>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</si>
  <si>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</si>
  <si>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</si>
  <si>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</si>
  <si>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</si>
  <si>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</si>
  <si>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</si>
  <si>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</si>
  <si>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</si>
  <si>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</si>
  <si>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</si>
  <si>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</si>
  <si>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</si>
  <si>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</si>
  <si>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</si>
  <si>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</si>
  <si>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</si>
  <si>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</si>
  <si>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</si>
  <si>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</si>
  <si>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</si>
  <si>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</si>
  <si>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</si>
  <si>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</si>
  <si>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</si>
  <si>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</si>
  <si>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</si>
  <si>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</si>
  <si>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</si>
  <si>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</si>
  <si>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</si>
  <si>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</si>
  <si>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</si>
  <si>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</si>
  <si>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</si>
  <si>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</si>
  <si>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</si>
  <si>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</si>
  <si>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</si>
  <si>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</si>
  <si>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</si>
  <si>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</si>
  <si>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</si>
  <si>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</si>
  <si>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</si>
  <si>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</si>
  <si>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</si>
  <si>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</si>
  <si>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</si>
  <si>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</si>
  <si>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</si>
  <si>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</si>
  <si>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</si>
  <si>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</si>
  <si>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</si>
  <si>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</si>
  <si>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</si>
  <si>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</si>
  <si>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</si>
  <si>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</si>
  <si>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</si>
  <si>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</si>
  <si>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</si>
  <si>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</si>
  <si>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</si>
  <si>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</si>
  <si>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</si>
  <si>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</si>
  <si>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</si>
  <si>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</si>
  <si>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</si>
  <si>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</si>
  <si>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</si>
  <si>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</si>
  <si>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</si>
  <si>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</si>
  <si>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</si>
  <si>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</si>
  <si>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</si>
  <si>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</si>
  <si>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</si>
  <si>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</si>
  <si>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</si>
  <si>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</si>
  <si>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</si>
  <si>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</si>
  <si>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</si>
  <si>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</si>
  <si>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</si>
  <si>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</si>
  <si>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</si>
  <si>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</si>
  <si>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</si>
  <si>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</si>
  <si>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</si>
  <si>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</si>
  <si>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</si>
  <si>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</si>
  <si>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</si>
  <si>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</si>
  <si>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</si>
  <si>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</si>
  <si>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</si>
  <si>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</si>
  <si>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</si>
  <si>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</si>
  <si>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</si>
  <si>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</si>
  <si>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</si>
  <si>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</si>
  <si>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</si>
  <si>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</si>
  <si>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</si>
  <si>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</si>
  <si>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</si>
  <si>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</si>
  <si>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</si>
  <si>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</si>
  <si>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</si>
  <si>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</si>
  <si>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</si>
  <si>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</si>
  <si>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</si>
  <si>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</si>
  <si>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</si>
  <si>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</si>
  <si>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</si>
  <si>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</si>
  <si>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</si>
  <si>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</si>
  <si>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</si>
  <si>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</si>
  <si>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</si>
  <si>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</si>
  <si>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</si>
  <si>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</si>
  <si>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</si>
  <si>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</si>
  <si>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</si>
  <si>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</si>
  <si>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</si>
  <si>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</si>
  <si>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</si>
  <si>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</si>
  <si>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</si>
  <si>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</si>
  <si>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</si>
  <si>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</si>
  <si>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</si>
  <si>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</si>
  <si>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</si>
  <si>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</si>
  <si>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</si>
  <si>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</si>
  <si>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</si>
  <si>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</si>
  <si>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</si>
  <si>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</si>
  <si>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</si>
  <si>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</si>
  <si>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</si>
  <si>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</si>
  <si>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</si>
  <si>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</si>
  <si>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</si>
  <si>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</si>
  <si>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</si>
  <si>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</si>
  <si>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</si>
  <si>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</si>
  <si>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</si>
  <si>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</si>
  <si>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</si>
  <si>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</si>
  <si>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</si>
  <si>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</si>
  <si>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</si>
  <si>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</si>
  <si>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</si>
  <si>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</si>
  <si>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</si>
  <si>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</si>
  <si>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</si>
  <si>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</si>
  <si>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</si>
  <si>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</si>
  <si>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</si>
  <si>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</si>
  <si>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</si>
  <si>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</si>
  <si>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</si>
  <si>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</si>
  <si>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</si>
  <si>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</si>
  <si>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</si>
  <si>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</si>
  <si>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</si>
  <si>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</si>
  <si>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</si>
  <si>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</si>
  <si>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</si>
  <si>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</si>
  <si>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</si>
  <si>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</si>
  <si>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</si>
  <si>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</si>
  <si>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</si>
  <si>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</si>
  <si>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</si>
  <si>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</si>
  <si>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</si>
  <si>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</si>
  <si>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</si>
  <si>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</si>
  <si>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</si>
  <si>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</si>
  <si>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</si>
  <si>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</si>
  <si>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</si>
  <si>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</si>
  <si>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</si>
  <si>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</si>
  <si>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</si>
  <si>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</si>
  <si>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</si>
  <si>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</si>
  <si>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</si>
  <si>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</si>
  <si>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</si>
  <si>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</si>
  <si>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</si>
  <si>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</si>
  <si>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</si>
  <si>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</si>
  <si>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</si>
  <si>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</si>
  <si>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</si>
  <si>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</si>
  <si>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</si>
  <si>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</si>
  <si>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</si>
  <si>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</si>
  <si>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</si>
  <si>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</si>
  <si>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</si>
  <si>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</si>
  <si>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</si>
  <si>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</si>
  <si>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</si>
  <si>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</si>
  <si>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</si>
  <si>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</si>
  <si>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</si>
  <si>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</si>
  <si>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</si>
  <si>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</si>
  <si>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</si>
  <si>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</si>
  <si>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</si>
  <si>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</si>
  <si>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</si>
  <si>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</si>
  <si>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</si>
  <si>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</si>
  <si>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</si>
  <si>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</si>
  <si>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</si>
  <si>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</si>
  <si>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</si>
  <si>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</si>
  <si>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</si>
  <si>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</si>
  <si>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</si>
  <si>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</si>
  <si>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</si>
  <si>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</si>
  <si>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</si>
  <si>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</si>
  <si>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</si>
  <si>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</si>
  <si>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</si>
  <si>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</si>
  <si>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</si>
  <si>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</si>
  <si>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</si>
  <si>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</si>
  <si>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</si>
  <si>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</si>
  <si>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</si>
  <si>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</si>
  <si>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</si>
  <si>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</si>
  <si>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</si>
  <si>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</si>
  <si>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</si>
  <si>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</si>
  <si>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</si>
  <si>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</si>
  <si>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</si>
  <si>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</si>
  <si>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</si>
  <si>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</si>
  <si>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</si>
  <si>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</si>
  <si>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</si>
  <si>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</si>
  <si>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</si>
  <si>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</si>
  <si>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</si>
  <si>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</si>
  <si>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</si>
  <si>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</si>
  <si>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</si>
  <si>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</si>
  <si>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</si>
  <si>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</si>
  <si>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</si>
  <si>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</si>
  <si>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</si>
  <si>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</si>
  <si>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</si>
  <si>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</si>
  <si>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</si>
  <si>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</si>
  <si>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</si>
  <si>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</si>
  <si>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</si>
  <si>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</si>
  <si>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</si>
  <si>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</si>
  <si>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</si>
  <si>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</si>
  <si>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</si>
  <si>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</si>
  <si>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</si>
  <si>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</si>
  <si>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</si>
  <si>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</si>
  <si>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</si>
  <si>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</si>
  <si>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</si>
  <si>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</si>
  <si>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</si>
  <si>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</si>
  <si>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</si>
  <si>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</si>
  <si>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</si>
  <si>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</si>
  <si>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</si>
  <si>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</si>
  <si>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</si>
  <si>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</si>
  <si>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</si>
  <si>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</si>
  <si>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</si>
  <si>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</si>
  <si>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</si>
  <si>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</si>
  <si>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</si>
  <si>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</si>
  <si>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</si>
  <si>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</si>
  <si>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</si>
  <si>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</si>
  <si>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</si>
  <si>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</si>
  <si>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</si>
  <si>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</si>
  <si>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</si>
  <si>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</si>
  <si>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</si>
  <si>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</si>
  <si>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</si>
  <si>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</si>
  <si>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</si>
  <si>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</si>
  <si>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</si>
  <si>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</si>
  <si>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</si>
  <si>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</si>
  <si>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</si>
  <si>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</si>
  <si>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</si>
  <si>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</si>
  <si>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</si>
  <si>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</si>
  <si>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</si>
  <si>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</si>
  <si>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</si>
  <si>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</si>
  <si>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</si>
  <si>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</si>
  <si>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</si>
  <si>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</si>
  <si>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</si>
  <si>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</si>
  <si>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</si>
  <si>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</si>
  <si>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</si>
  <si>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</si>
  <si>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</si>
  <si>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</si>
  <si>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</si>
  <si>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</si>
  <si>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</si>
  <si>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</si>
  <si>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</si>
  <si>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</si>
  <si>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</si>
  <si>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</si>
  <si>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</si>
  <si>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</si>
  <si>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</si>
  <si>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</si>
  <si>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</si>
  <si>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</si>
  <si>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</si>
  <si>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</si>
  <si>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</si>
  <si>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</si>
  <si>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</si>
  <si>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</si>
  <si>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</si>
  <si>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</si>
  <si>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</si>
  <si>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</si>
  <si>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</si>
  <si>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</si>
  <si>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</si>
  <si>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</si>
  <si>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</si>
  <si>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</si>
  <si>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</si>
  <si>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</si>
  <si>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</si>
  <si>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</si>
  <si>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</si>
  <si>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</si>
  <si>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</si>
  <si>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</si>
  <si>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</si>
  <si>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</si>
  <si>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</si>
  <si>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</si>
  <si>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</si>
  <si>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</si>
  <si>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</si>
  <si>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</si>
  <si>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</si>
  <si>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</si>
  <si>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</si>
  <si>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</si>
  <si>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</si>
  <si>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</si>
  <si>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</si>
  <si>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</si>
  <si>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</si>
  <si>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</si>
  <si>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</si>
  <si>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</si>
  <si>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</si>
  <si>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</si>
  <si>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</si>
  <si>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</si>
  <si>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</si>
  <si>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</si>
  <si>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</si>
  <si>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</si>
  <si>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</si>
  <si>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</si>
  <si>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</si>
  <si>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</si>
  <si>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</si>
  <si>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</si>
  <si>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</si>
  <si>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</si>
  <si>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</si>
  <si>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</si>
  <si>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</si>
  <si>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</si>
  <si>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</si>
  <si>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</si>
  <si>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</si>
  <si>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</si>
  <si>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</si>
  <si>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</si>
  <si>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</si>
  <si>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</si>
  <si>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</si>
  <si>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</si>
  <si>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</si>
  <si>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</si>
  <si>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</si>
  <si>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</si>
  <si>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</si>
  <si>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</si>
  <si>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</si>
  <si>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</si>
  <si>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</si>
  <si>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</si>
  <si>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</si>
  <si>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</si>
  <si>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</si>
  <si>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</si>
  <si>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</si>
  <si>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</si>
  <si>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</si>
  <si>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</si>
  <si>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</si>
  <si>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</si>
  <si>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</si>
  <si>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</si>
  <si>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</si>
  <si>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</si>
  <si>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</si>
  <si>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</si>
  <si>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</si>
  <si>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</si>
  <si>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</si>
  <si>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</si>
  <si>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</si>
  <si>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</si>
  <si>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</si>
  <si>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</si>
  <si>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</si>
  <si>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</si>
  <si>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</si>
  <si>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</si>
  <si>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</si>
  <si>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</si>
  <si>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</si>
  <si>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</si>
  <si>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</si>
  <si>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</si>
  <si>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</si>
  <si>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</si>
  <si>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</si>
  <si>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</si>
  <si>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</si>
  <si>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</si>
  <si>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</si>
  <si>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</si>
  <si>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</si>
  <si>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</si>
  <si>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</si>
  <si>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</si>
  <si>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</si>
  <si>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</si>
  <si>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</si>
  <si>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</si>
  <si>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</si>
  <si>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</si>
  <si>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</si>
  <si>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</si>
  <si>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</si>
  <si>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</si>
  <si>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</si>
  <si>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</si>
  <si>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</si>
  <si>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</si>
  <si>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</si>
  <si>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</si>
  <si>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</si>
  <si>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</si>
  <si>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</si>
  <si>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</si>
  <si>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</si>
  <si>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</si>
  <si>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</si>
  <si>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</si>
  <si>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</si>
  <si>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</si>
  <si>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</si>
  <si>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</si>
  <si>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</si>
  <si>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</si>
  <si>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</si>
  <si>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</si>
  <si>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</si>
  <si>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</si>
  <si>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</si>
  <si>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</si>
  <si>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</si>
  <si>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</si>
  <si>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</si>
  <si>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</si>
  <si>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</si>
  <si>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</si>
  <si>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</si>
  <si>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</si>
  <si>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</si>
  <si>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</si>
  <si>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</si>
  <si>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</si>
  <si>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</si>
  <si>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</si>
  <si>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</si>
  <si>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</si>
  <si>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</si>
  <si>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</si>
  <si>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</si>
  <si>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</si>
  <si>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</si>
  <si>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</si>
  <si>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</si>
  <si>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</si>
  <si>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</si>
  <si>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</si>
  <si>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</si>
  <si>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</si>
  <si>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</si>
  <si>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</si>
  <si>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</si>
  <si>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</si>
  <si>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</si>
  <si>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</si>
  <si>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</si>
  <si>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</si>
  <si>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</si>
  <si>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</si>
  <si>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</si>
  <si>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</si>
  <si>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</si>
  <si>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</si>
  <si>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</si>
  <si>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</si>
  <si>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</si>
  <si>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</si>
  <si>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</si>
  <si>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</si>
  <si>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</si>
  <si>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</si>
  <si>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</si>
  <si>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</si>
  <si>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</si>
  <si>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</si>
  <si>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</si>
  <si>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</si>
  <si>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</si>
  <si>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</si>
  <si>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</si>
  <si>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</si>
  <si>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</si>
  <si>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</si>
  <si>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</si>
  <si>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</si>
  <si>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</si>
  <si>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</si>
  <si>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</si>
  <si>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</si>
  <si>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</si>
  <si>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</si>
  <si>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</si>
  <si>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</si>
  <si>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</si>
  <si>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</si>
  <si>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</si>
  <si>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</si>
  <si>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</si>
  <si>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</si>
  <si>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</si>
  <si>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</si>
  <si>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</si>
  <si>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</si>
  <si>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</si>
  <si>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</si>
  <si>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</si>
  <si>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</si>
  <si>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</si>
  <si>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</si>
  <si>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</si>
  <si>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</si>
  <si>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</si>
  <si>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</si>
  <si>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</si>
  <si>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</si>
  <si>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</si>
  <si>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</si>
  <si>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</si>
  <si>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</si>
  <si>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</si>
  <si>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</si>
  <si>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</si>
  <si>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</si>
  <si>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</si>
  <si>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</si>
  <si>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</si>
  <si>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</si>
  <si>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</si>
  <si>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</si>
  <si>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</si>
  <si>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</si>
  <si>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</si>
  <si>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</si>
  <si>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</si>
  <si>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</si>
  <si>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</si>
  <si>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</si>
  <si>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</si>
  <si>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</si>
  <si>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</si>
  <si>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</si>
  <si>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</si>
  <si>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</si>
  <si>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</si>
  <si>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</si>
  <si>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</si>
  <si>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</si>
  <si>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</si>
  <si>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</si>
  <si>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</si>
  <si>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</si>
  <si>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</si>
  <si>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</si>
  <si>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</si>
  <si>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</si>
  <si>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</si>
  <si>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</si>
  <si>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</si>
  <si>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</si>
  <si>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</si>
  <si>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</si>
  <si>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</si>
  <si>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</si>
  <si>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</si>
  <si>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</si>
  <si>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</si>
  <si>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</si>
  <si>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</si>
  <si>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</si>
  <si>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</si>
  <si>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</si>
  <si>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</si>
  <si>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</si>
  <si>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</si>
  <si>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</si>
  <si>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</si>
  <si>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</si>
  <si>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</si>
  <si>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</si>
  <si>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</si>
  <si>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</si>
  <si>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</si>
  <si>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</si>
  <si>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</si>
  <si>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</si>
  <si>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</si>
  <si>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</si>
  <si>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</si>
  <si>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</si>
  <si>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</si>
  <si>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</si>
  <si>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</si>
  <si>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</si>
  <si>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</si>
  <si>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</si>
  <si>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</si>
  <si>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</si>
  <si>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</si>
  <si>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</si>
  <si>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</si>
  <si>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</si>
  <si>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</si>
  <si>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</si>
  <si>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</si>
  <si>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</si>
  <si>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</si>
  <si>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</si>
  <si>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</si>
  <si>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</si>
  <si>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</si>
  <si>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</si>
  <si>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</si>
  <si>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</si>
  <si>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</si>
  <si>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</si>
  <si>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</si>
  <si>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</si>
  <si>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</si>
  <si>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</si>
  <si>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</si>
  <si>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</si>
  <si>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</si>
  <si>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</si>
  <si>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</si>
  <si>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</si>
  <si>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</si>
  <si>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</si>
  <si>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</si>
  <si>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</si>
  <si>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</si>
  <si>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</si>
  <si>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</si>
  <si>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</si>
  <si>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</si>
  <si>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</si>
  <si>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</si>
  <si>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</si>
  <si>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</si>
  <si>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</si>
  <si>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</si>
  <si>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</si>
  <si>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</si>
  <si>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</si>
  <si>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</si>
  <si>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</si>
  <si>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</si>
  <si>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</si>
  <si>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</si>
  <si>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</si>
  <si>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</si>
  <si>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</si>
  <si>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</si>
  <si>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</si>
  <si>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</si>
  <si>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</si>
  <si>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</si>
  <si>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</si>
  <si>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</si>
  <si>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</si>
  <si>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</si>
  <si>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</si>
  <si>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</si>
  <si>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</si>
  <si>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</si>
  <si>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</si>
  <si>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</si>
  <si>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</si>
  <si>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</si>
  <si>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</si>
  <si>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</si>
  <si>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</si>
  <si>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</si>
  <si>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</si>
  <si>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</si>
  <si>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</si>
  <si>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</si>
  <si>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</si>
  <si>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</si>
  <si>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</si>
  <si>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</si>
  <si>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</si>
  <si>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</si>
  <si>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</si>
  <si>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</si>
  <si>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</si>
  <si>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</si>
  <si>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</si>
  <si>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</si>
  <si>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</si>
  <si>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</si>
  <si>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</si>
  <si>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</si>
  <si>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</si>
  <si>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</si>
  <si>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</si>
  <si>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</si>
  <si>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</si>
  <si>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</si>
  <si>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</si>
  <si>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</si>
  <si>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</si>
  <si>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</si>
  <si>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</si>
  <si>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</si>
  <si>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</si>
  <si>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</si>
  <si>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</si>
  <si>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</si>
  <si>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</si>
  <si>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</si>
  <si>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</si>
  <si>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</si>
  <si>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</si>
  <si>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</si>
  <si>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</si>
  <si>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</si>
  <si>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</si>
  <si>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</si>
  <si>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</si>
  <si>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</si>
  <si>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</si>
  <si>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</si>
  <si>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</si>
  <si>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</si>
  <si>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</si>
  <si>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</si>
  <si>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</si>
  <si>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</si>
  <si>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</si>
  <si>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</si>
  <si>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</si>
  <si>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</si>
  <si>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</si>
  <si>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</si>
  <si>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</si>
  <si>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</si>
  <si>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</si>
  <si>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</si>
  <si>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</si>
  <si>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</si>
  <si>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</si>
  <si>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</si>
  <si>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</si>
  <si>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</si>
  <si>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</si>
  <si>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</si>
  <si>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</si>
  <si>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</si>
  <si>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</si>
  <si>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</si>
  <si>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</si>
  <si>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</si>
  <si>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</si>
  <si>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</si>
  <si>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</si>
  <si>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</si>
  <si>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</si>
  <si>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</si>
  <si>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</si>
  <si>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</si>
  <si>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</si>
  <si>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</si>
  <si>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</si>
  <si>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</si>
  <si>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</si>
  <si>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</si>
  <si>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</si>
  <si>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</si>
  <si>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</si>
  <si>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</si>
  <si>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</si>
  <si>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</si>
  <si>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</si>
  <si>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</si>
  <si>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</si>
  <si>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</si>
  <si>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</si>
  <si>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</si>
  <si>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</si>
  <si>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</si>
  <si>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</si>
  <si>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</si>
  <si>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</si>
  <si>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</si>
  <si>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</si>
  <si>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</si>
  <si>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</si>
  <si>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</si>
  <si>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</si>
  <si>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</si>
  <si>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</si>
  <si>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</si>
  <si>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</si>
  <si>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</si>
  <si>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</si>
  <si>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</si>
  <si>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</si>
  <si>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</si>
  <si>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</si>
  <si>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</si>
  <si>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</si>
  <si>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</si>
  <si>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</si>
  <si>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</si>
  <si>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</si>
  <si>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</si>
  <si>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</si>
  <si>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</si>
  <si>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</si>
  <si>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</si>
  <si>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</si>
  <si>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</si>
  <si>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</si>
  <si>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</si>
  <si>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</si>
  <si>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</si>
  <si>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</si>
  <si>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</si>
  <si>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</si>
  <si>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</si>
  <si>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</si>
  <si>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</si>
  <si>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</si>
  <si>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</si>
  <si>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</si>
  <si>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</si>
  <si>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</si>
  <si>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</si>
  <si>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</si>
  <si>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</si>
  <si>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</si>
  <si>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</si>
  <si>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</si>
  <si>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</si>
  <si>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</si>
  <si>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</si>
  <si>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</si>
  <si>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</si>
  <si>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</si>
  <si>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</si>
  <si>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</si>
  <si>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</si>
  <si>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</si>
  <si>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</si>
  <si>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</si>
  <si>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</si>
  <si>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</si>
  <si>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</si>
  <si>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</si>
  <si>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</si>
  <si>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</si>
  <si>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</si>
  <si>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</si>
  <si>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</si>
  <si>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</si>
  <si>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</si>
  <si>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</si>
  <si>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</si>
  <si>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</si>
  <si>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</si>
  <si>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</si>
  <si>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</si>
  <si>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</si>
  <si>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</si>
  <si>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</si>
  <si>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</si>
  <si>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</si>
  <si>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</si>
  <si>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</si>
  <si>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</si>
  <si>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</si>
  <si>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</si>
  <si>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</si>
  <si>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</si>
  <si>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</si>
  <si>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</si>
  <si>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</si>
  <si>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</si>
  <si>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</si>
  <si>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</si>
  <si>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</si>
  <si>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</si>
  <si>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</si>
  <si>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</si>
  <si>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</si>
  <si>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</si>
  <si>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</si>
  <si>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</si>
  <si>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</si>
  <si>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</si>
  <si>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</si>
  <si>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</si>
  <si>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</si>
  <si>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</si>
  <si>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</si>
  <si>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</si>
  <si>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</si>
  <si>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</si>
  <si>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</si>
  <si>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</si>
  <si>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</si>
  <si>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</si>
  <si>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</si>
  <si>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</si>
  <si>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</si>
  <si>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</si>
  <si>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</si>
  <si>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</si>
  <si>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</si>
  <si>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</si>
  <si>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</si>
  <si>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</si>
  <si>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</si>
  <si>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</si>
  <si>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</si>
  <si>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</si>
  <si>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</si>
  <si>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</si>
  <si>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</si>
  <si>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</si>
  <si>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</si>
  <si>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</si>
  <si>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</si>
  <si>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</si>
  <si>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</si>
  <si>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</si>
  <si>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</si>
  <si>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</si>
  <si>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</si>
  <si>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</si>
  <si>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</si>
  <si>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</si>
  <si>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</si>
  <si>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</si>
  <si>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</si>
  <si>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</si>
  <si>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</si>
  <si>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</si>
  <si>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</si>
  <si>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</si>
  <si>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</si>
  <si>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</si>
  <si>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</si>
  <si>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</si>
  <si>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</si>
  <si>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</si>
  <si>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</si>
  <si>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</si>
  <si>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</si>
  <si>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</si>
  <si>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</si>
  <si>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</si>
  <si>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</si>
  <si>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</si>
  <si>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</si>
  <si>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</si>
  <si>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</si>
  <si>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</si>
  <si>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</si>
  <si>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</si>
  <si>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</si>
  <si>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</si>
  <si>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</si>
  <si>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</si>
  <si>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</si>
  <si>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</si>
  <si>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</si>
  <si>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</si>
  <si>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</si>
  <si>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</si>
  <si>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</si>
  <si>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</si>
  <si>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</si>
  <si>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</si>
  <si>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</si>
  <si>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</si>
  <si>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</si>
  <si>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</si>
  <si>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</si>
  <si>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</si>
  <si>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</si>
  <si>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</si>
  <si>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</si>
  <si>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</si>
  <si>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</si>
  <si>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</si>
  <si>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</si>
  <si>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</si>
  <si>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</si>
  <si>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</si>
  <si>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</si>
  <si>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</si>
  <si>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</si>
  <si>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</si>
  <si>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</si>
  <si>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</si>
  <si>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</si>
  <si>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</si>
  <si>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</si>
  <si>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</si>
  <si>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</si>
  <si>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</si>
  <si>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</si>
  <si>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</si>
  <si>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</si>
  <si>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</si>
  <si>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</si>
  <si>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</si>
  <si>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</si>
  <si>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</si>
  <si>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</si>
  <si>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</si>
  <si>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</si>
  <si>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</si>
  <si>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</si>
  <si>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</si>
  <si>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</si>
  <si>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</si>
  <si>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</si>
  <si>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</si>
  <si>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</si>
  <si>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</si>
  <si>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</si>
  <si>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</si>
  <si>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</si>
  <si>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</si>
  <si>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</si>
  <si>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</si>
  <si>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</si>
  <si>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</si>
  <si>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</si>
  <si>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</si>
  <si>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</si>
  <si>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</si>
  <si>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</si>
  <si>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</si>
  <si>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</si>
  <si>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</si>
  <si>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</si>
  <si>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</si>
  <si>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</si>
  <si>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</si>
  <si>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</si>
  <si>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</si>
  <si>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</si>
  <si>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</si>
  <si>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</si>
  <si>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</si>
  <si>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</si>
  <si>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</si>
  <si>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</si>
  <si>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</si>
  <si>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</si>
  <si>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</si>
  <si>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</si>
  <si>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</si>
  <si>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</si>
  <si>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</si>
  <si>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</si>
  <si>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</si>
  <si>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</si>
  <si>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</si>
  <si>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</si>
  <si>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</si>
  <si>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</si>
  <si>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</si>
  <si>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</si>
  <si>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</si>
  <si>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</si>
  <si>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</si>
  <si>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</si>
  <si>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</si>
  <si>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</si>
  <si>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</si>
  <si>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</si>
  <si>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</si>
  <si>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</si>
  <si>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</si>
  <si>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</si>
  <si>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</si>
  <si>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</si>
  <si>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</si>
  <si>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</si>
  <si>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</si>
  <si>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</si>
  <si>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</si>
  <si>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</si>
  <si>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</si>
  <si>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</si>
  <si>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</si>
  <si>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</si>
  <si>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</si>
  <si>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</si>
  <si>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</si>
  <si>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</si>
  <si>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</si>
  <si>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</si>
  <si>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</si>
  <si>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</si>
  <si>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</si>
  <si>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</si>
  <si>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</si>
  <si>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</si>
  <si>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</si>
  <si>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</si>
  <si>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</si>
  <si>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</si>
  <si>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</si>
  <si>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</si>
  <si>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</si>
  <si>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</si>
  <si>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</si>
  <si>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</si>
  <si>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</si>
  <si>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</si>
  <si>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</si>
  <si>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</si>
  <si>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</si>
  <si>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</si>
  <si>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</si>
  <si>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</si>
  <si>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</si>
  <si>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</si>
  <si>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</si>
  <si>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</si>
  <si>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</si>
  <si>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</si>
  <si>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</si>
  <si>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</si>
  <si>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</si>
  <si>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</si>
  <si>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</si>
  <si>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</si>
  <si>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</si>
  <si>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</si>
  <si>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</si>
  <si>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</si>
  <si>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</si>
  <si>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</si>
  <si>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</si>
  <si>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</si>
  <si>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</si>
  <si>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</si>
  <si>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</si>
  <si>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</si>
  <si>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</si>
  <si>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</si>
  <si>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</si>
  <si>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</si>
  <si>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</si>
  <si>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</si>
  <si>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</si>
  <si>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</si>
  <si>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</si>
  <si>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</si>
  <si>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</si>
  <si>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</si>
  <si>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</si>
  <si>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</si>
  <si>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</si>
  <si>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</si>
  <si>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</si>
  <si>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</si>
  <si>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</si>
  <si>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</si>
  <si>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</si>
  <si>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</si>
  <si>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</si>
  <si>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</si>
  <si>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</si>
  <si>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</si>
  <si>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</si>
  <si>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</si>
  <si>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</si>
  <si>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</si>
  <si>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</si>
  <si>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</si>
  <si>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</si>
  <si>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</si>
  <si>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</si>
  <si>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</si>
  <si>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</si>
  <si>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</si>
  <si>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</si>
  <si>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</si>
  <si>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</si>
  <si>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</si>
  <si>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</si>
  <si>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</si>
  <si>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</si>
  <si>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</si>
  <si>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</si>
  <si>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</si>
  <si>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</si>
  <si>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</si>
  <si>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</si>
  <si>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</si>
  <si>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</si>
  <si>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</si>
  <si>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</si>
  <si>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</si>
  <si>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</si>
  <si>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</si>
  <si>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</si>
  <si>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</si>
  <si>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</si>
  <si>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</si>
  <si>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</si>
  <si>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</si>
  <si>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</si>
  <si>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</si>
  <si>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</si>
  <si>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</si>
  <si>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</si>
  <si>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</si>
  <si>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</si>
  <si>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</si>
  <si>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</si>
  <si>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</si>
  <si>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</si>
  <si>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</si>
  <si>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</si>
  <si>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</si>
  <si>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</si>
  <si>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</si>
  <si>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</si>
  <si>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</si>
  <si>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</si>
  <si>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</si>
  <si>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</si>
  <si>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</si>
  <si>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</si>
  <si>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</si>
  <si>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</si>
  <si>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</si>
  <si>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</si>
  <si>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</si>
  <si>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</si>
  <si>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</si>
  <si>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</si>
  <si>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</si>
  <si>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</si>
  <si>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</si>
  <si>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</si>
  <si>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</si>
  <si>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</si>
  <si>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</si>
  <si>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</si>
  <si>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</si>
  <si>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</si>
  <si>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</si>
  <si>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</si>
  <si>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</si>
  <si>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</si>
  <si>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</si>
  <si>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</si>
  <si>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</si>
  <si>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</si>
  <si>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</si>
  <si>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</si>
  <si>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</si>
  <si>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</si>
  <si>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</si>
  <si>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</si>
  <si>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</si>
  <si>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</si>
  <si>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</si>
  <si>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</si>
  <si>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</si>
  <si>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</si>
  <si>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</si>
  <si>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</si>
  <si>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</si>
  <si>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</si>
  <si>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</si>
  <si>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</si>
  <si>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</si>
  <si>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</si>
  <si>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</si>
  <si>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</si>
  <si>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</si>
  <si>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</si>
  <si>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</si>
  <si>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</si>
  <si>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</si>
  <si>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</si>
  <si>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</si>
  <si>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</si>
  <si>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</si>
  <si>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</si>
  <si>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</si>
  <si>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</si>
  <si>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</si>
  <si>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</si>
  <si>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</si>
  <si>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</si>
  <si>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</si>
  <si>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</si>
  <si>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</si>
  <si>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</si>
  <si>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</si>
  <si>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</si>
  <si>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</si>
  <si>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</si>
  <si>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</si>
  <si>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</si>
  <si>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</si>
  <si>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</si>
  <si>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</si>
  <si>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</si>
  <si>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</si>
  <si>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</si>
  <si>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</si>
  <si>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</si>
  <si>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</si>
  <si>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</si>
  <si>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</si>
  <si>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</si>
  <si>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</si>
  <si>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</si>
  <si>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</si>
  <si>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</si>
  <si>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</si>
  <si>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</si>
  <si>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</si>
  <si>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</si>
  <si>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</si>
  <si>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</si>
  <si>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</si>
  <si>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</si>
  <si>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</si>
  <si>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</si>
  <si>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</si>
  <si>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</si>
  <si>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</si>
  <si>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</si>
  <si>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</si>
  <si>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</si>
  <si>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</si>
  <si>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</si>
  <si>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</si>
  <si>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</si>
  <si>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</si>
  <si>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</si>
  <si>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</si>
  <si>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</si>
  <si>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</si>
  <si>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</si>
  <si>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</si>
  <si>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</si>
  <si>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</si>
  <si>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</si>
  <si>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</si>
  <si>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</si>
  <si>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</si>
  <si>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</si>
  <si>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</si>
  <si>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</si>
  <si>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</si>
  <si>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</si>
  <si>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</si>
  <si>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</si>
  <si>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</si>
  <si>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</si>
  <si>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</si>
  <si>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</si>
  <si>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</si>
  <si>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</si>
  <si>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</si>
  <si>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</si>
  <si>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</si>
  <si>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</si>
  <si>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</si>
  <si>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</si>
  <si>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</si>
  <si>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</si>
  <si>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</si>
  <si>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</si>
  <si>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</si>
  <si>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</si>
  <si>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</si>
  <si>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</si>
  <si>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</si>
  <si>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</si>
  <si>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</si>
  <si>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</si>
  <si>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</si>
  <si>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</si>
  <si>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</si>
  <si>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</si>
  <si>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</si>
  <si>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</si>
  <si>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</si>
  <si>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</si>
  <si>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</si>
  <si>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</si>
  <si>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</si>
  <si>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</si>
  <si>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</si>
  <si>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</si>
  <si>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</si>
  <si>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</si>
  <si>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</si>
  <si>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</si>
  <si>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</si>
  <si>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</si>
  <si>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</si>
  <si>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</si>
  <si>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</si>
  <si>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</si>
  <si>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</si>
  <si>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</si>
  <si>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</si>
  <si>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</si>
  <si>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</si>
  <si>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</si>
  <si>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</si>
  <si>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</si>
  <si>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</si>
  <si>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</si>
  <si>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</si>
  <si>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</si>
  <si>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</si>
  <si>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</si>
  <si>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</si>
  <si>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</si>
  <si>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</si>
  <si>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</si>
  <si>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</si>
  <si>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</si>
  <si>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</si>
  <si>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</si>
  <si>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</si>
  <si>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</si>
  <si>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</si>
  <si>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</si>
  <si>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</si>
  <si>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</si>
  <si>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</si>
  <si>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</si>
  <si>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</si>
  <si>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</si>
  <si>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</si>
  <si>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</si>
  <si>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</si>
  <si>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</si>
  <si>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</si>
  <si>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</si>
  <si>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</si>
  <si>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</si>
  <si>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</si>
  <si>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</si>
  <si>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</si>
  <si>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</si>
  <si>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</si>
  <si>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</si>
  <si>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</si>
  <si>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</si>
  <si>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</si>
  <si>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</si>
  <si>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</si>
  <si>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</si>
  <si>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</si>
  <si>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</si>
  <si>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</si>
  <si>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</si>
  <si>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</si>
  <si>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</si>
  <si>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</si>
  <si>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</si>
  <si>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</si>
  <si>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</si>
  <si>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</si>
  <si>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</si>
  <si>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</si>
  <si>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</si>
  <si>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</si>
  <si>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</si>
  <si>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</si>
  <si>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</si>
  <si>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</si>
  <si>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</si>
  <si>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</si>
  <si>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</si>
  <si>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</si>
  <si>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</si>
  <si>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</si>
  <si>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</si>
  <si>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</si>
  <si>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</si>
  <si>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</si>
  <si>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</si>
  <si>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</si>
  <si>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</si>
  <si>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</si>
  <si>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</si>
  <si>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</si>
  <si>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</si>
  <si>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</si>
  <si>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</si>
  <si>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</si>
  <si>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</si>
  <si>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</si>
  <si>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</si>
  <si>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</si>
  <si>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</si>
  <si>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</si>
  <si>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</si>
  <si>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</si>
  <si>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</si>
  <si>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</si>
  <si>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</si>
  <si>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</si>
  <si>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</si>
  <si>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</si>
  <si>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</si>
  <si>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</si>
  <si>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</si>
  <si>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</si>
  <si>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</si>
  <si>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</si>
  <si>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</si>
  <si>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</si>
  <si>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</si>
  <si>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</si>
  <si>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</si>
  <si>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</si>
  <si>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</si>
  <si>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</si>
  <si>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</si>
  <si>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</si>
  <si>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</si>
  <si>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</si>
  <si>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</si>
  <si>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</si>
  <si>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</si>
  <si>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</si>
  <si>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</si>
  <si>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</si>
  <si>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</si>
  <si>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</si>
  <si>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</si>
  <si>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</si>
  <si>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</si>
  <si>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</si>
  <si>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</si>
  <si>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</si>
  <si>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</si>
  <si>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</si>
  <si>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</si>
  <si>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</si>
  <si>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</si>
  <si>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</si>
  <si>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</si>
  <si>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</si>
  <si>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</si>
  <si>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</si>
  <si>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</si>
  <si>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</si>
  <si>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</si>
  <si>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</si>
  <si>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</si>
  <si>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</si>
  <si>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</si>
  <si>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</si>
  <si>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</si>
  <si>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</si>
  <si>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</si>
  <si>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</si>
  <si>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</si>
  <si>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</si>
  <si>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</si>
  <si>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</si>
  <si>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</si>
  <si>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</si>
  <si>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</si>
  <si>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</si>
  <si>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</si>
  <si>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</si>
  <si>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</si>
  <si>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</si>
  <si>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</si>
  <si>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</si>
  <si>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</si>
  <si>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</si>
  <si>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</si>
  <si>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</si>
  <si>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</si>
  <si>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</si>
  <si>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</si>
  <si>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</si>
  <si>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</si>
  <si>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</si>
  <si>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</si>
  <si>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</si>
  <si>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</si>
  <si>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</si>
  <si>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</si>
  <si>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</si>
  <si>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</si>
  <si>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</si>
  <si>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</si>
  <si>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</si>
  <si>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</si>
  <si>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</si>
  <si>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</si>
  <si>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</si>
  <si>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</si>
  <si>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</si>
  <si>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</si>
  <si>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</si>
  <si>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</si>
  <si>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</si>
  <si>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</si>
  <si>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</si>
  <si>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</si>
  <si>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</si>
  <si>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</si>
  <si>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</si>
  <si>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</si>
  <si>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</si>
  <si>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</si>
  <si>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</si>
  <si>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</si>
  <si>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</si>
  <si>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</si>
  <si>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</si>
  <si>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</si>
  <si>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</si>
  <si>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</si>
  <si>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</si>
  <si>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</si>
  <si>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</si>
  <si>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</si>
  <si>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</si>
  <si>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</si>
  <si>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</si>
  <si>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</si>
  <si>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</si>
  <si>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</si>
  <si>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</si>
  <si>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</si>
  <si>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</si>
  <si>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</si>
  <si>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</si>
  <si>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</si>
  <si>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</si>
  <si>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</si>
  <si>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</si>
  <si>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</si>
  <si>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</si>
  <si>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</si>
  <si>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</si>
  <si>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</si>
  <si>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</si>
  <si>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</si>
  <si>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</si>
  <si>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</si>
  <si>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</si>
  <si>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</si>
  <si>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</si>
  <si>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</si>
  <si>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</si>
  <si>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</si>
  <si>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</si>
  <si>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</si>
  <si>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</si>
  <si>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</si>
  <si>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</si>
  <si>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</si>
  <si>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</si>
  <si>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</si>
  <si>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</si>
  <si>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</si>
  <si>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</si>
  <si>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</si>
  <si>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</si>
  <si>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</si>
  <si>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</si>
  <si>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</si>
  <si>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</si>
  <si>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</si>
  <si>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</si>
  <si>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</si>
  <si>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</si>
  <si>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</si>
  <si>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</si>
  <si>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</si>
  <si>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</si>
  <si>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</si>
  <si>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</si>
  <si>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</si>
  <si>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</si>
  <si>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</si>
  <si>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</si>
  <si>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</si>
  <si>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</si>
  <si>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público</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</si>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</sst>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5" zoomScaleNormal="85"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185" t="s">
        <v>2640</v>
      </c>
      <c r="M2" s="185"/>
      <c r="N2" s="193" t="s">
        <v>2641</v>
      </c>
      <c r="O2" s="194"/>
    </row>
    <row r="3" spans="1:20" ht="33" customHeight="1" x14ac:dyDescent="0.25">
      <c r="A3" s="9"/>
      <c r="B3" s="8"/>
      <c r="C3" s="211"/>
      <c r="D3" s="212"/>
      <c r="E3" s="212"/>
      <c r="F3" s="212"/>
      <c r="G3" s="212"/>
      <c r="H3" s="212"/>
      <c r="I3" s="212"/>
      <c r="J3" s="212"/>
      <c r="K3" s="212"/>
      <c r="L3" s="195" t="s">
        <v>1</v>
      </c>
      <c r="M3" s="195"/>
      <c r="N3" s="195"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6" t="s">
        <v>2638</v>
      </c>
      <c r="B6" s="187"/>
      <c r="C6" s="187"/>
      <c r="D6" s="187"/>
      <c r="E6" s="187"/>
      <c r="F6" s="187"/>
      <c r="G6" s="187"/>
      <c r="H6" s="187"/>
      <c r="I6" s="187"/>
      <c r="J6" s="187"/>
      <c r="K6" s="187"/>
      <c r="L6" s="187"/>
      <c r="M6" s="187"/>
      <c r="N6" s="187"/>
      <c r="O6" s="18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9" t="str">
        <f>HYPERLINK("#MI_Oferente_Singular!A114","CAPACIDAD RESIDUAL")</f>
        <v>CAPACIDAD RESIDUAL</v>
      </c>
      <c r="F8" s="190"/>
      <c r="G8" s="19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9" t="str">
        <f>HYPERLINK("#MI_Oferente_Singular!A162","TALENTO HUMANO")</f>
        <v>TALENTO HUMANO</v>
      </c>
      <c r="F9" s="190"/>
      <c r="G9" s="19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9" t="str">
        <f>HYPERLINK("#MI_Oferente_Singular!F162","INFRAESTRUCTURA")</f>
        <v>INFRAESTRUCTURA</v>
      </c>
      <c r="F10" s="190"/>
      <c r="G10" s="19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2717</v>
      </c>
      <c r="D15" s="35"/>
      <c r="E15" s="35"/>
      <c r="F15" s="5"/>
      <c r="G15" s="32" t="s">
        <v>1168</v>
      </c>
      <c r="H15" s="102" t="s">
        <v>163</v>
      </c>
      <c r="I15" s="32" t="s">
        <v>2624</v>
      </c>
      <c r="J15" s="107" t="s">
        <v>2626</v>
      </c>
      <c r="L15" s="215" t="s">
        <v>8</v>
      </c>
      <c r="M15" s="21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6" t="s">
        <v>21</v>
      </c>
      <c r="B17" s="187"/>
      <c r="C17" s="187"/>
      <c r="D17" s="187"/>
      <c r="E17" s="187"/>
      <c r="F17" s="187"/>
      <c r="G17" s="187"/>
      <c r="H17" s="186" t="s">
        <v>12</v>
      </c>
      <c r="I17" s="187"/>
      <c r="J17" s="187"/>
      <c r="K17" s="187"/>
      <c r="L17" s="187"/>
      <c r="M17" s="187"/>
      <c r="N17" s="187"/>
      <c r="O17" s="18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2"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192"/>
      <c r="I20" s="146" t="s">
        <v>163</v>
      </c>
      <c r="J20" s="147" t="s">
        <v>183</v>
      </c>
      <c r="K20" s="148">
        <v>1583851394</v>
      </c>
      <c r="L20" s="149"/>
      <c r="M20" s="149">
        <v>44561</v>
      </c>
      <c r="N20" s="132">
        <f>+(M20-L20)/30</f>
        <v>1485.3666666666666</v>
      </c>
      <c r="O20" s="135"/>
      <c r="U20" s="131"/>
      <c r="V20" s="104">
        <f ca="1">NOW()</f>
        <v>44194.540183333331</v>
      </c>
      <c r="W20" s="104">
        <f ca="1">NOW()</f>
        <v>44194.540183333331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6"/>
      <c r="I37" s="127"/>
      <c r="J37" s="127"/>
      <c r="K37" s="127"/>
      <c r="L37" s="127"/>
      <c r="M37" s="127"/>
      <c r="N37" s="127"/>
      <c r="O37" s="128"/>
    </row>
    <row r="38" spans="1:16" ht="21" customHeight="1" x14ac:dyDescent="0.25">
      <c r="A38" s="9"/>
      <c r="B38" s="184" t="str">
        <f>VLOOKUP(B20,EAS!A2:B1439,2,0)</f>
        <v>FUNDACION CONSTRUYENDO CAMINOS</v>
      </c>
      <c r="C38" s="184"/>
      <c r="D38" s="184"/>
      <c r="E38" s="184"/>
      <c r="F38" s="184"/>
      <c r="G38" s="5"/>
      <c r="H38" s="129"/>
      <c r="I38" s="196" t="s">
        <v>7</v>
      </c>
      <c r="J38" s="196"/>
      <c r="K38" s="196"/>
      <c r="L38" s="196"/>
      <c r="M38" s="196"/>
      <c r="N38" s="196"/>
      <c r="O38" s="130"/>
    </row>
    <row r="39" spans="1:16" ht="42.95" customHeight="1" thickBot="1" x14ac:dyDescent="0.3">
      <c r="A39" s="10"/>
      <c r="B39" s="11"/>
      <c r="C39" s="11"/>
      <c r="D39" s="11"/>
      <c r="E39" s="11"/>
      <c r="F39" s="11"/>
      <c r="G39" s="11"/>
      <c r="H39" s="10"/>
      <c r="I39" s="228" t="s">
        <v>2716</v>
      </c>
      <c r="J39" s="228"/>
      <c r="K39" s="228"/>
      <c r="L39" s="228"/>
      <c r="M39" s="228"/>
      <c r="N39" s="228"/>
      <c r="O39" s="12"/>
    </row>
    <row r="40" spans="1:16" ht="15.75" thickBot="1" x14ac:dyDescent="0.3"/>
    <row r="41" spans="1:16" s="19" customFormat="1" ht="31.5" customHeight="1" thickBot="1" x14ac:dyDescent="0.3">
      <c r="A41" s="186" t="s">
        <v>3</v>
      </c>
      <c r="B41" s="187"/>
      <c r="C41" s="187"/>
      <c r="D41" s="187"/>
      <c r="E41" s="187"/>
      <c r="F41" s="187"/>
      <c r="G41" s="187"/>
      <c r="H41" s="187"/>
      <c r="I41" s="187"/>
      <c r="J41" s="187"/>
      <c r="K41" s="187"/>
      <c r="L41" s="187"/>
      <c r="M41" s="187"/>
      <c r="N41" s="187"/>
      <c r="O41" s="188"/>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2654</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2676</v>
      </c>
      <c r="E48" s="174">
        <v>42716</v>
      </c>
      <c r="F48" s="174">
        <v>43084</v>
      </c>
      <c r="G48" s="157">
        <f>IF(AND(E48&lt;&gt;"",F48&lt;&gt;""),((F48-E48)/30),"")</f>
        <v>12.266666666666667</v>
      </c>
      <c r="H48" s="116" t="s">
        <v>2681</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2677</v>
      </c>
      <c r="E49" s="174">
        <v>41663</v>
      </c>
      <c r="F49" s="174">
        <v>41912</v>
      </c>
      <c r="G49" s="157">
        <f t="shared" ref="G49:G50" si="2">IF(AND(E49&lt;&gt;"",F49&lt;&gt;""),((F49-E49)/30),"")</f>
        <v>8.3000000000000007</v>
      </c>
      <c r="H49" s="116" t="s">
        <v>2682</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2678</v>
      </c>
      <c r="E50" s="174">
        <v>42399</v>
      </c>
      <c r="F50" s="174">
        <v>42674</v>
      </c>
      <c r="G50" s="157">
        <f t="shared" si="2"/>
        <v>9.1666666666666661</v>
      </c>
      <c r="H50" s="116" t="s">
        <v>2682</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2679</v>
      </c>
      <c r="E51" s="174">
        <v>42034</v>
      </c>
      <c r="F51" s="174">
        <v>42369</v>
      </c>
      <c r="G51" s="157">
        <f t="shared" ref="G51:G107" si="3">IF(AND(E51&lt;&gt;"",F51&lt;&gt;""),((F51-E51)/30),"")</f>
        <v>11.166666666666666</v>
      </c>
      <c r="H51" s="116" t="s">
        <v>2682</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2680</v>
      </c>
      <c r="E52" s="174">
        <v>42675</v>
      </c>
      <c r="F52" s="174">
        <v>43312</v>
      </c>
      <c r="G52" s="157">
        <f t="shared" si="3"/>
        <v>21.233333333333334</v>
      </c>
      <c r="H52" s="116" t="s">
        <v>2682</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2683</v>
      </c>
      <c r="E53" s="174">
        <v>40575</v>
      </c>
      <c r="F53" s="174">
        <v>40908</v>
      </c>
      <c r="G53" s="157">
        <f t="shared" si="3"/>
        <v>11.1</v>
      </c>
      <c r="H53" s="175" t="s">
        <v>2685</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2686</v>
      </c>
      <c r="E54" s="174">
        <v>40938</v>
      </c>
      <c r="F54" s="174">
        <v>41273</v>
      </c>
      <c r="G54" s="157">
        <f t="shared" si="3"/>
        <v>11.166666666666666</v>
      </c>
      <c r="H54" s="176" t="s">
        <v>2687</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2690</v>
      </c>
      <c r="C55" s="111" t="s">
        <v>31</v>
      </c>
      <c r="D55" s="118" t="s">
        <v>2688</v>
      </c>
      <c r="E55" s="174">
        <v>41305</v>
      </c>
      <c r="F55" s="174">
        <v>41639</v>
      </c>
      <c r="G55" s="157">
        <f t="shared" si="3"/>
        <v>11.133333333333333</v>
      </c>
      <c r="H55" s="176" t="s">
        <v>2691</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2690</v>
      </c>
      <c r="C56" s="111" t="s">
        <v>31</v>
      </c>
      <c r="D56" s="118" t="s">
        <v>2689</v>
      </c>
      <c r="E56" s="174">
        <v>41662</v>
      </c>
      <c r="F56" s="174">
        <v>41992</v>
      </c>
      <c r="G56" s="157">
        <f t="shared" si="3"/>
        <v>11</v>
      </c>
      <c r="H56" s="177" t="s">
        <v>2685</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2684</v>
      </c>
      <c r="E57" s="174">
        <v>42675</v>
      </c>
      <c r="F57" s="174">
        <v>43312</v>
      </c>
      <c r="G57" s="157">
        <f t="shared" si="3"/>
        <v>21.233333333333334</v>
      </c>
      <c r="H57" s="178" t="s">
        <v>2687</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2692</v>
      </c>
      <c r="D58" s="118" t="s">
        <v>2693</v>
      </c>
      <c r="E58" s="174">
        <v>43313</v>
      </c>
      <c r="F58" s="174">
        <v>43449</v>
      </c>
      <c r="G58" s="157">
        <f t="shared" si="3"/>
        <v>4.5333333333333332</v>
      </c>
      <c r="H58" s="179" t="s">
        <v>2685</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2690</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2687</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2685</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2690</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2690</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2685</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2685</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2687</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2687</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2655</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2677</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6" t="s">
        <v>13</v>
      </c>
      <c r="B162" s="187"/>
      <c r="C162" s="187"/>
      <c r="D162" s="187"/>
      <c r="E162" s="188"/>
      <c r="F162" s="187" t="s">
        <v>15</v>
      </c>
      <c r="G162" s="187"/>
      <c r="H162" s="187"/>
      <c r="I162" s="186" t="s">
        <v>16</v>
      </c>
      <c r="J162" s="187"/>
      <c r="K162" s="187"/>
      <c r="L162" s="187"/>
      <c r="M162" s="187"/>
      <c r="N162" s="187"/>
      <c r="O162" s="188"/>
      <c r="P162" s="76"/>
    </row>
    <row r="163" spans="1:28" ht="51.75" customHeight="1" x14ac:dyDescent="0.25">
      <c r="A163" s="245" t="s">
        <v>2659</v>
      </c>
      <c r="B163" s="246"/>
      <c r="C163" s="246"/>
      <c r="D163" s="246"/>
      <c r="E163" s="247"/>
      <c r="F163" s="248" t="s">
        <v>2660</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52" t="s">
        <v>2643</v>
      </c>
      <c r="J167" s="253"/>
      <c r="K167" s="253"/>
      <c r="L167" s="253"/>
      <c r="M167" s="253"/>
      <c r="N167" s="253"/>
      <c r="O167" s="254"/>
      <c r="U167" s="51"/>
    </row>
    <row r="168" spans="1:28" x14ac:dyDescent="0.25">
      <c r="A168" s="9"/>
      <c r="B168" s="229" t="s">
        <v>2657</v>
      </c>
      <c r="C168" s="229"/>
      <c r="D168" s="229"/>
      <c r="E168" s="8"/>
      <c r="F168" s="5"/>
      <c r="H168" s="81" t="s">
        <v>2656</v>
      </c>
      <c r="I168" s="252"/>
      <c r="J168" s="253"/>
      <c r="K168" s="253"/>
      <c r="L168" s="253"/>
      <c r="M168" s="253"/>
      <c r="N168" s="253"/>
      <c r="O168" s="25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6" t="s">
        <v>2667</v>
      </c>
      <c r="B172" s="187"/>
      <c r="C172" s="187"/>
      <c r="D172" s="187"/>
      <c r="E172" s="187"/>
      <c r="F172" s="187"/>
      <c r="G172" s="187"/>
      <c r="H172" s="187"/>
      <c r="I172" s="187"/>
      <c r="J172" s="187"/>
      <c r="K172" s="187"/>
      <c r="L172" s="187"/>
      <c r="M172" s="187"/>
      <c r="N172" s="187"/>
      <c r="O172" s="188"/>
      <c r="P172" s="76"/>
    </row>
    <row r="173" spans="1:28" ht="15" customHeight="1" x14ac:dyDescent="0.25">
      <c r="A173" s="201" t="s">
        <v>2673</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224" t="s">
        <v>2674</v>
      </c>
      <c r="J176" s="225"/>
      <c r="K176" s="225"/>
      <c r="L176" s="225"/>
      <c r="M176" s="22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2671</v>
      </c>
      <c r="O177" s="8"/>
      <c r="Q177" s="19"/>
      <c r="R177" s="19"/>
      <c r="S177" s="19"/>
      <c r="T177" s="19"/>
      <c r="U177" s="19"/>
      <c r="V177" s="19"/>
      <c r="W177" s="19"/>
      <c r="X177" s="19"/>
      <c r="Y177" s="19"/>
      <c r="Z177" s="19"/>
      <c r="AA177" s="19"/>
      <c r="AB177" s="19"/>
    </row>
    <row r="178" spans="1:28" ht="23.25" x14ac:dyDescent="0.25">
      <c r="A178" s="9"/>
      <c r="B178" s="221"/>
      <c r="C178" s="222"/>
      <c r="D178" s="223"/>
      <c r="E178" s="164" t="s">
        <v>2616</v>
      </c>
      <c r="F178" s="28" t="s">
        <v>2617</v>
      </c>
      <c r="G178" s="28" t="s">
        <v>2618</v>
      </c>
      <c r="H178" s="5"/>
      <c r="I178" s="221"/>
      <c r="J178" s="222"/>
      <c r="K178" s="222"/>
      <c r="L178" s="223"/>
      <c r="M178" s="256"/>
      <c r="O178" s="8"/>
      <c r="Q178" s="19"/>
      <c r="R178" s="28" t="s">
        <v>2618</v>
      </c>
      <c r="S178" s="19"/>
      <c r="T178" s="19"/>
      <c r="U178" s="183" t="s">
        <v>1165</v>
      </c>
      <c r="V178" s="183"/>
      <c r="W178" s="183"/>
      <c r="X178" s="24">
        <v>0.02</v>
      </c>
      <c r="Y178" s="161"/>
      <c r="Z178" s="162" t="str">
        <f>IF(Y178&gt;0,SUM(E180+Y178),"")</f>
        <v/>
      </c>
      <c r="AA178" s="19"/>
      <c r="AB178" s="19"/>
    </row>
    <row r="179" spans="1:28" ht="23.25" x14ac:dyDescent="0.25">
      <c r="A179" s="9"/>
      <c r="B179" s="227" t="s">
        <v>2668</v>
      </c>
      <c r="C179" s="227"/>
      <c r="D179" s="227"/>
      <c r="E179" s="168">
        <v>0.02</v>
      </c>
      <c r="F179" s="167">
        <v>0.01</v>
      </c>
      <c r="G179" s="162">
        <f>IF(F179&gt;0,SUM(E179+F179),"")</f>
        <v>0.03</v>
      </c>
      <c r="H179" s="5"/>
      <c r="I179" s="227" t="s">
        <v>2670</v>
      </c>
      <c r="J179" s="227"/>
      <c r="K179" s="227"/>
      <c r="L179" s="227"/>
      <c r="M179" s="169">
        <v>0.02</v>
      </c>
      <c r="O179" s="8"/>
      <c r="Q179" s="19"/>
      <c r="R179" s="156">
        <f>IF(M179&gt;0,SUM(L179+M179),"")</f>
        <v>0.02</v>
      </c>
      <c r="T179" s="19"/>
      <c r="U179" s="183" t="s">
        <v>1166</v>
      </c>
      <c r="V179" s="183"/>
      <c r="W179" s="183"/>
      <c r="X179" s="24">
        <v>0.02</v>
      </c>
      <c r="Y179" s="161"/>
      <c r="Z179" s="162" t="str">
        <f>IF(Y179&gt;0,SUM(E181+Y179),"")</f>
        <v/>
      </c>
      <c r="AA179" s="19"/>
      <c r="AB179" s="19"/>
    </row>
    <row r="180" spans="1:28" ht="23.25" hidden="1" x14ac:dyDescent="0.25">
      <c r="A180" s="9"/>
      <c r="B180" s="207"/>
      <c r="C180" s="207"/>
      <c r="D180" s="207"/>
      <c r="E180" s="166"/>
      <c r="H180" s="5"/>
      <c r="I180" s="207"/>
      <c r="J180" s="207"/>
      <c r="K180" s="207"/>
      <c r="L180" s="207"/>
      <c r="M180" s="5"/>
      <c r="O180" s="8"/>
      <c r="Q180" s="19"/>
      <c r="R180" s="156" t="str">
        <f>IF(S180&gt;0,SUM(L180+S180),"")</f>
        <v/>
      </c>
      <c r="S180" s="161"/>
      <c r="T180" s="19"/>
      <c r="U180" s="183" t="s">
        <v>1167</v>
      </c>
      <c r="V180" s="183"/>
      <c r="W180" s="183"/>
      <c r="X180" s="24">
        <v>0.03</v>
      </c>
      <c r="Y180" s="161"/>
      <c r="Z180" s="162" t="str">
        <f>IF(Y180&gt;0,SUM(E182+Y180),"")</f>
        <v/>
      </c>
      <c r="AA180" s="19"/>
      <c r="AB180" s="19"/>
    </row>
    <row r="181" spans="1:28" ht="23.25" hidden="1" x14ac:dyDescent="0.25">
      <c r="A181" s="9"/>
      <c r="B181" s="207"/>
      <c r="C181" s="207"/>
      <c r="D181" s="207"/>
      <c r="E181" s="166"/>
      <c r="H181" s="5"/>
      <c r="I181" s="207"/>
      <c r="J181" s="207"/>
      <c r="K181" s="207"/>
      <c r="L181" s="207"/>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7"/>
      <c r="C182" s="207"/>
      <c r="D182" s="207"/>
      <c r="E182" s="166"/>
      <c r="H182" s="5"/>
      <c r="I182" s="207"/>
      <c r="J182" s="207"/>
      <c r="K182" s="207"/>
      <c r="L182" s="20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47515541.82</v>
      </c>
      <c r="F185" s="92"/>
      <c r="G185" s="93"/>
      <c r="H185" s="88"/>
      <c r="I185" s="90" t="s">
        <v>2627</v>
      </c>
      <c r="J185" s="163">
        <f>+SUM(M179:M183)</f>
        <v>0.02</v>
      </c>
      <c r="K185" s="208" t="s">
        <v>2628</v>
      </c>
      <c r="L185" s="208"/>
      <c r="M185" s="94">
        <f>+J185*(SUM(K20:K35))</f>
        <v>31677027.879999999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6" t="s">
        <v>18</v>
      </c>
      <c r="B188" s="187"/>
      <c r="C188" s="187"/>
      <c r="D188" s="187"/>
      <c r="E188" s="187"/>
      <c r="F188" s="187"/>
      <c r="G188" s="187"/>
      <c r="H188" s="187"/>
      <c r="I188" s="187"/>
      <c r="J188" s="187"/>
      <c r="K188" s="187"/>
      <c r="L188" s="187"/>
      <c r="M188" s="187"/>
      <c r="N188" s="187"/>
      <c r="O188" s="188"/>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2" t="s">
        <v>2636</v>
      </c>
      <c r="C192" s="242"/>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6" t="s">
        <v>29</v>
      </c>
      <c r="B197" s="187"/>
      <c r="C197" s="187"/>
      <c r="D197" s="187"/>
      <c r="E197" s="187"/>
      <c r="F197" s="187"/>
      <c r="G197" s="187"/>
      <c r="H197" s="187"/>
      <c r="I197" s="187"/>
      <c r="J197" s="187"/>
      <c r="K197" s="187"/>
      <c r="L197" s="187"/>
      <c r="M197" s="187"/>
      <c r="N197" s="187"/>
      <c r="O197" s="18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0" t="s">
        <v>2658</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2020-12-29T17:58:15Z</cp:lastPrinted>
  <dcterms:created xsi:type="dcterms:W3CDTF">2020-10-14T21:57:42Z</dcterms:created>
  <dcterms:modified xsi:type="dcterms:W3CDTF">2020-12-29T17:59:08Z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