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<sst xmlns="http://schemas.openxmlformats.org/spreadsheetml/2006/main" count="3169" uniqueCount="2711">
  <si>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</si>
  <si>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</si>
  <si>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</si>
  <si>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</si>
  <si>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</si>
  <si>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</si>
  <si>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</si>
  <si>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</si>
  <si>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</si>
  <si>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</si>
  <si>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</si>
  <si>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</si>
  <si>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</si>
  <si>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</si>
  <si>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</si>
  <si>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</si>
  <si>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</si>
  <si>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</si>
  <si>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</si>
  <si>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</si>
  <si>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</si>
  <si>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</si>
  <si>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</si>
  <si>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</si>
  <si>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</si>
  <si>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</si>
  <si>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</si>
  <si>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</si>
  <si>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</si>
  <si>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</si>
  <si>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</si>
  <si>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</si>
  <si>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</si>
  <si>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</si>
  <si>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</si>
  <si>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</si>
  <si>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</si>
  <si>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</si>
  <si>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</si>
  <si>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</si>
  <si>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</si>
  <si>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</si>
  <si>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</si>
  <si>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</si>
  <si>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</si>
  <si>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</si>
  <si>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</si>
  <si>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</si>
  <si>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</si>
  <si>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</si>
  <si>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</si>
  <si>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</si>
  <si>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</si>
  <si>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</si>
  <si>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</si>
  <si>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</si>
  <si>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</si>
  <si>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</si>
  <si>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</si>
  <si>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</si>
  <si>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</si>
  <si>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</si>
  <si>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</si>
  <si>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</si>
  <si>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</si>
  <si>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</si>
  <si>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</si>
  <si>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</si>
  <si>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</si>
  <si>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</si>
  <si>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</si>
  <si>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</si>
  <si>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</si>
  <si>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</si>
  <si>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</si>
  <si>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</si>
  <si>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</si>
  <si>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</si>
  <si>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</si>
  <si>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</si>
  <si>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</si>
  <si>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</si>
  <si>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</si>
  <si>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</si>
  <si>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</si>
  <si>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</si>
  <si>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</si>
  <si>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</si>
  <si>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</si>
  <si>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</si>
  <si>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</si>
  <si>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</si>
  <si>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</si>
  <si>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</si>
  <si>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</si>
  <si>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</si>
  <si>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</si>
  <si>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</si>
  <si>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</si>
  <si>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</si>
  <si>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</si>
  <si>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</si>
  <si>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</si>
  <si>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</si>
  <si>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</si>
  <si>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</si>
  <si>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</si>
  <si>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</si>
  <si>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</si>
  <si>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</si>
  <si>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</si>
  <si>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</si>
  <si>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</si>
  <si>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</si>
  <si>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</si>
  <si>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</si>
  <si>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</si>
  <si>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</si>
  <si>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</si>
  <si>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</si>
  <si>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</si>
  <si>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</si>
  <si>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</si>
  <si>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</si>
  <si>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</si>
  <si>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</si>
  <si>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</si>
  <si>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</si>
  <si>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</si>
  <si>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</si>
  <si>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</si>
  <si>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</si>
  <si>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</si>
  <si>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</si>
  <si>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</si>
  <si>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</si>
  <si>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</si>
  <si>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</si>
  <si>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</si>
  <si>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</si>
  <si>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</si>
  <si>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</si>
  <si>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</si>
  <si>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</si>
  <si>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</si>
  <si>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</si>
  <si>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</si>
  <si>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</si>
  <si>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</si>
  <si>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</si>
  <si>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</si>
  <si>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</si>
  <si>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</si>
  <si>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</si>
  <si>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</si>
  <si>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</si>
  <si>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</si>
  <si>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</si>
  <si>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</si>
  <si>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</si>
  <si>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</si>
  <si>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</si>
  <si>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</si>
  <si>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</si>
  <si>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</si>
  <si>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</si>
  <si>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</si>
  <si>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</si>
  <si>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</si>
  <si>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</si>
  <si>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</si>
  <si>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</si>
  <si>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</si>
  <si>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</si>
  <si>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</si>
  <si>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</si>
  <si>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</si>
  <si>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</si>
  <si>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</si>
  <si>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</si>
  <si>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</si>
  <si>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</si>
  <si>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</si>
  <si>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</si>
  <si>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</si>
  <si>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</si>
  <si>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</si>
  <si>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</si>
  <si>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</si>
  <si>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</si>
  <si>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</si>
  <si>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</si>
  <si>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</si>
  <si>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</si>
  <si>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</si>
  <si>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</si>
  <si>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</si>
  <si>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</si>
  <si>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</si>
  <si>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</si>
  <si>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</si>
  <si>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</si>
  <si>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</si>
  <si>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</si>
  <si>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</si>
  <si>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</si>
  <si>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</si>
  <si>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</si>
  <si>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</si>
  <si>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</si>
  <si>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</si>
  <si>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</si>
  <si>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</si>
  <si>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</si>
  <si>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</si>
  <si>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</si>
  <si>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</si>
  <si>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</si>
  <si>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</si>
  <si>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</si>
  <si>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</si>
  <si>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</si>
  <si>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</si>
  <si>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</si>
  <si>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</si>
  <si>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</si>
  <si>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</si>
  <si>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</si>
  <si>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</si>
  <si>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</si>
  <si>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</si>
  <si>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</si>
  <si>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</si>
  <si>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</si>
  <si>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</si>
  <si>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</si>
  <si>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</si>
  <si>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</si>
  <si>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</si>
  <si>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</si>
  <si>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</si>
  <si>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</si>
  <si>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</si>
  <si>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</si>
  <si>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</si>
  <si>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</si>
  <si>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</si>
  <si>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</si>
  <si>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</si>
  <si>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</si>
  <si>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</si>
  <si>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</si>
  <si>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</si>
  <si>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</si>
  <si>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</si>
  <si>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</si>
  <si>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</si>
  <si>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</si>
  <si>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</si>
  <si>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</si>
  <si>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</si>
  <si>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</si>
  <si>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</si>
  <si>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</si>
  <si>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</si>
  <si>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</si>
  <si>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</si>
  <si>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</si>
  <si>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</si>
  <si>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</si>
  <si>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</si>
  <si>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</si>
  <si>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</si>
  <si>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</si>
  <si>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</si>
  <si>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</si>
  <si>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</si>
  <si>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</si>
  <si>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</si>
  <si>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</si>
  <si>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</si>
  <si>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</si>
  <si>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</si>
  <si>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</si>
  <si>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</si>
  <si>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</si>
  <si>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</si>
  <si>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</si>
  <si>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</si>
  <si>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</si>
  <si>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</si>
  <si>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</si>
  <si>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</si>
  <si>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</si>
  <si>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</si>
  <si>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</si>
  <si>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</si>
  <si>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</si>
  <si>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</si>
  <si>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</si>
  <si>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</si>
  <si>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</si>
  <si>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</si>
  <si>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</si>
  <si>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</si>
  <si>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</si>
  <si>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</si>
  <si>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</si>
  <si>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</si>
  <si>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</si>
  <si>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</si>
  <si>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</si>
  <si>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</si>
  <si>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</si>
  <si>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</si>
  <si>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</si>
  <si>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</si>
  <si>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</si>
  <si>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</si>
  <si>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</si>
  <si>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</si>
  <si>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</si>
  <si>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</si>
  <si>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</si>
  <si>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</si>
  <si>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</si>
  <si>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</si>
  <si>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</si>
  <si>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</si>
  <si>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</si>
  <si>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</si>
  <si>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</si>
  <si>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</si>
  <si>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</si>
  <si>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</si>
  <si>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</si>
  <si>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</si>
  <si>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</si>
  <si>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</si>
  <si>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</si>
  <si>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</si>
  <si>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</si>
  <si>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</si>
  <si>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</si>
  <si>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</si>
  <si>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</si>
  <si>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</si>
  <si>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</si>
  <si>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</si>
  <si>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</si>
  <si>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</si>
  <si>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</si>
  <si>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</si>
  <si>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</si>
  <si>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</si>
  <si>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</si>
  <si>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</si>
  <si>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</si>
  <si>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</si>
  <si>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</si>
  <si>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</si>
  <si>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</si>
  <si>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</si>
  <si>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</si>
  <si>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</si>
  <si>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</si>
  <si>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</si>
  <si>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</si>
  <si>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</si>
  <si>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</si>
  <si>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</si>
  <si>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</si>
  <si>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</si>
  <si>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</si>
  <si>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</si>
  <si>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</si>
  <si>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</si>
  <si>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</si>
  <si>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</si>
  <si>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</si>
  <si>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</si>
  <si>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</si>
  <si>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</si>
  <si>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</si>
  <si>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</si>
  <si>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</si>
  <si>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</si>
  <si>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</si>
  <si>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</si>
  <si>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</si>
  <si>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</si>
  <si>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</si>
  <si>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</si>
  <si>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</si>
  <si>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</si>
  <si>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</si>
  <si>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</si>
  <si>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</si>
  <si>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</si>
  <si>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</si>
  <si>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</si>
  <si>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</si>
  <si>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</si>
  <si>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</si>
  <si>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</si>
  <si>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</si>
  <si>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</si>
  <si>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</si>
  <si>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</si>
  <si>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</si>
  <si>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</si>
  <si>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</si>
  <si>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</si>
  <si>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</si>
  <si>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</si>
  <si>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</si>
  <si>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</si>
  <si>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</si>
  <si>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</si>
  <si>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</si>
  <si>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</si>
  <si>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</si>
  <si>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</si>
  <si>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</si>
  <si>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</si>
  <si>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</si>
  <si>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</si>
  <si>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</si>
  <si>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</si>
  <si>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</si>
  <si>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</si>
  <si>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</si>
  <si>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</si>
  <si>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</si>
  <si>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</si>
  <si>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</si>
  <si>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</si>
  <si>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</si>
  <si>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</si>
  <si>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</si>
  <si>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</si>
  <si>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</si>
  <si>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</si>
  <si>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</si>
  <si>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</si>
  <si>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</si>
  <si>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</si>
  <si>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</si>
  <si>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</si>
  <si>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</si>
  <si>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</si>
  <si>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</si>
  <si>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</si>
  <si>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</si>
  <si>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</si>
  <si>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</si>
  <si>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</si>
  <si>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</si>
  <si>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</si>
  <si>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</si>
  <si>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</si>
  <si>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</si>
  <si>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</si>
  <si>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</si>
  <si>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</si>
  <si>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</si>
  <si>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</si>
  <si>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</si>
  <si>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</si>
  <si>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</si>
  <si>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</si>
  <si>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</si>
  <si>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</si>
  <si>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</si>
  <si>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</si>
  <si>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</si>
  <si>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</si>
  <si>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</si>
  <si>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</si>
  <si>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</si>
  <si>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</si>
  <si>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</si>
  <si>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</si>
  <si>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</si>
  <si>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</si>
  <si>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</si>
  <si>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</si>
  <si>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</si>
  <si>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</si>
  <si>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</si>
  <si>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</si>
  <si>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</si>
  <si>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</si>
  <si>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</si>
  <si>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</si>
  <si>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</si>
  <si>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</si>
  <si>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</si>
  <si>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</si>
  <si>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</si>
  <si>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</si>
  <si>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</si>
  <si>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</si>
  <si>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</si>
  <si>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</si>
  <si>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</si>
  <si>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</si>
  <si>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</si>
  <si>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</si>
  <si>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</si>
  <si>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</si>
  <si>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</si>
  <si>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</si>
  <si>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</si>
  <si>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</si>
  <si>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</si>
  <si>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</si>
  <si>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</si>
  <si>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</si>
  <si>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</si>
  <si>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</si>
  <si>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</si>
  <si>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</si>
  <si>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</si>
  <si>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</si>
  <si>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</si>
  <si>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</si>
  <si>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</si>
  <si>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</si>
  <si>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</si>
  <si>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</si>
  <si>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</si>
  <si>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</si>
  <si>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</si>
  <si>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</si>
  <si>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</si>
  <si>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</si>
  <si>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</si>
  <si>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</si>
  <si>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</si>
  <si>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</si>
  <si>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</si>
  <si>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</si>
  <si>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</si>
  <si>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</si>
  <si>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</si>
  <si>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</si>
  <si>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</si>
  <si>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</si>
  <si>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</si>
  <si>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</si>
  <si>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</si>
  <si>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</si>
  <si>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</si>
  <si>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</si>
  <si>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</si>
  <si>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</si>
  <si>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</si>
  <si>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</si>
  <si>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</si>
  <si>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</si>
  <si>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</si>
  <si>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</si>
  <si>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</si>
  <si>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</si>
  <si>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</si>
  <si>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</si>
  <si>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</si>
  <si>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</si>
  <si>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</si>
  <si>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</si>
  <si>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</si>
  <si>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</si>
  <si>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</si>
  <si>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</si>
  <si>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</si>
  <si>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</si>
  <si>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</si>
  <si>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</si>
  <si>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</si>
  <si>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</si>
  <si>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</si>
  <si>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</si>
  <si>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</si>
  <si>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</si>
  <si>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</si>
  <si>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</si>
  <si>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</si>
  <si>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</si>
  <si>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</si>
  <si>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</si>
  <si>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</si>
  <si>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</si>
  <si>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</si>
  <si>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</si>
  <si>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</si>
  <si>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</si>
  <si>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</si>
  <si>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</si>
  <si>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</si>
  <si>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</si>
  <si>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</si>
  <si>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</si>
  <si>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</si>
  <si>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</si>
  <si>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</si>
  <si>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</si>
  <si>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</si>
  <si>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</si>
  <si>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</si>
  <si>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</si>
  <si>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</si>
  <si>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</si>
  <si>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</si>
  <si>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</si>
  <si>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</si>
  <si>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</si>
  <si>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</si>
  <si>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</si>
  <si>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</si>
  <si>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</si>
  <si>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</si>
  <si>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</si>
  <si>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</si>
  <si>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</si>
  <si>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</si>
  <si>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</si>
  <si>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</si>
  <si>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</si>
  <si>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</si>
  <si>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</si>
  <si>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</si>
  <si>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</si>
  <si>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</si>
  <si>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</si>
  <si>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</si>
  <si>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</si>
  <si>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</si>
  <si>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</si>
  <si>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</si>
  <si>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</si>
  <si>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</si>
  <si>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</si>
  <si>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</si>
  <si>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</si>
  <si>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</si>
  <si>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</si>
  <si>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</si>
  <si>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</si>
  <si>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</si>
  <si>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</si>
  <si>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</si>
  <si>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</si>
  <si>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</si>
  <si>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</si>
  <si>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</si>
  <si>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</si>
  <si>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</si>
  <si>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</si>
  <si>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</si>
  <si>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</si>
  <si>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</si>
  <si>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</si>
  <si>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</si>
  <si>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</si>
  <si>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</si>
  <si>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</si>
  <si>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</si>
  <si>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</si>
  <si>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</si>
  <si>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</si>
  <si>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</si>
  <si>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</si>
  <si>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</si>
  <si>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</si>
  <si>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</si>
  <si>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</si>
  <si>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</si>
  <si>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</si>
  <si>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</si>
  <si>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</si>
  <si>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</si>
  <si>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</si>
  <si>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</si>
  <si>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</si>
  <si>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</si>
  <si>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</si>
  <si>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</si>
  <si>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</si>
  <si>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</si>
  <si>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</si>
  <si>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</si>
  <si>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</si>
  <si>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</si>
  <si>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</si>
  <si>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</si>
  <si>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</si>
  <si>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</si>
  <si>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</si>
  <si>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</si>
  <si>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</si>
  <si>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</si>
  <si>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</si>
  <si>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</si>
  <si>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</si>
  <si>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</si>
  <si>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</si>
  <si>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</si>
  <si>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</si>
  <si>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</si>
  <si>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</si>
  <si>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</si>
  <si>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</si>
  <si>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</si>
  <si>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</si>
  <si>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</si>
  <si>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</si>
  <si>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</si>
  <si>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</si>
  <si>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</si>
  <si>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</si>
  <si>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</si>
  <si>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</si>
  <si>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</si>
  <si>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</si>
  <si>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</si>
  <si>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</si>
  <si>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</si>
  <si>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</si>
  <si>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</si>
  <si>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</si>
  <si>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</si>
  <si>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</si>
  <si>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</si>
  <si>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</si>
  <si>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</si>
  <si>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</si>
  <si>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</si>
  <si>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</si>
  <si>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</si>
  <si>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</si>
  <si>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</si>
  <si>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</si>
  <si>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</si>
  <si>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</si>
  <si>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</si>
  <si>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</si>
  <si>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</si>
  <si>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</si>
  <si>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</si>
  <si>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</si>
  <si>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</si>
  <si>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</si>
  <si>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</si>
  <si>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</si>
  <si>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</si>
  <si>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</si>
  <si>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</si>
  <si>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</si>
  <si>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</si>
  <si>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</si>
  <si>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</si>
  <si>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</si>
  <si>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</si>
  <si>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</si>
  <si>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</si>
  <si>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</si>
  <si>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</si>
  <si>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</si>
  <si>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</si>
  <si>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</si>
  <si>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</si>
  <si>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</si>
  <si>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</si>
  <si>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</si>
  <si>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</si>
  <si>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</si>
  <si>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</si>
  <si>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</si>
  <si>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</si>
  <si>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</si>
  <si>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</si>
  <si>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</si>
  <si>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</si>
  <si>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</si>
  <si>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</si>
  <si>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</si>
  <si>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</si>
  <si>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</si>
  <si>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</si>
  <si>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</si>
  <si>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</si>
  <si>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</si>
  <si>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</si>
  <si>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</si>
  <si>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</si>
  <si>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</si>
  <si>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</si>
  <si>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</si>
  <si>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</si>
  <si>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</si>
  <si>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</si>
  <si>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</si>
  <si>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</si>
  <si>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</si>
  <si>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</si>
  <si>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</si>
  <si>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</si>
  <si>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</si>
  <si>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</si>
  <si>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</si>
  <si>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</si>
  <si>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</si>
  <si>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</si>
  <si>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</si>
  <si>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</si>
  <si>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</si>
  <si>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</si>
  <si>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</si>
  <si>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</si>
  <si>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</si>
  <si>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</si>
  <si>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</si>
  <si>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</si>
  <si>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</si>
  <si>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</si>
  <si>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</si>
  <si>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</si>
  <si>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</si>
  <si>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</si>
  <si>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</si>
  <si>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</si>
  <si>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</si>
  <si>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</si>
  <si>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</si>
  <si>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</si>
  <si>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</si>
  <si>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</si>
  <si>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</si>
  <si>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</si>
  <si>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</si>
  <si>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</si>
  <si>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</si>
  <si>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</si>
  <si>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</si>
  <si>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</si>
  <si>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</si>
  <si>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</si>
  <si>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</si>
  <si>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</si>
  <si>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</si>
  <si>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</si>
  <si>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</si>
  <si>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</si>
  <si>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</si>
  <si>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</si>
  <si>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</si>
  <si>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</si>
  <si>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</si>
  <si>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</si>
  <si>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</si>
  <si>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</si>
  <si>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</si>
  <si>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</si>
  <si>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</si>
  <si>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</si>
  <si>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</si>
  <si>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</si>
  <si>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</si>
  <si>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</si>
  <si>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</si>
  <si>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</si>
  <si>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</si>
  <si>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</si>
  <si>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</si>
  <si>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</si>
  <si>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</si>
  <si>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</si>
  <si>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</si>
  <si>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</si>
  <si>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</si>
  <si>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</si>
  <si>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</si>
  <si>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</si>
  <si>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</si>
  <si>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</si>
  <si>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</si>
  <si>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</si>
  <si>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</si>
  <si>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</si>
  <si>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</si>
  <si>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</si>
  <si>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</si>
  <si>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</si>
  <si>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</si>
  <si>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</si>
  <si>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</si>
  <si>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</si>
  <si>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</si>
  <si>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</si>
  <si>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</si>
  <si>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</si>
  <si>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</si>
  <si>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</si>
  <si>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</si>
  <si>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</si>
  <si>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</si>
  <si>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</si>
  <si>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</si>
  <si>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</si>
  <si>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</si>
  <si>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</si>
  <si>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</si>
  <si>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</si>
  <si>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</si>
  <si>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</si>
  <si>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</si>
  <si>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</si>
  <si>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</si>
  <si>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</si>
  <si>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</si>
  <si>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</si>
  <si>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</si>
  <si>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</si>
  <si>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</si>
  <si>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</si>
  <si>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</si>
  <si>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</si>
  <si>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</si>
  <si>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</si>
  <si>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</si>
  <si>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</si>
  <si>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</si>
  <si>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</si>
  <si>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</si>
  <si>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</si>
  <si>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</si>
  <si>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</si>
  <si>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</si>
  <si>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</si>
  <si>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</si>
  <si>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</si>
  <si>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</si>
  <si>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</si>
  <si>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</si>
  <si>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</si>
  <si>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</si>
  <si>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</si>
  <si>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</si>
  <si>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</si>
  <si>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</si>
  <si>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</si>
  <si>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</si>
  <si>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</si>
  <si>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</si>
  <si>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</si>
  <si>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</si>
  <si>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</si>
  <si>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</si>
  <si>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</si>
  <si>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</si>
  <si>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</si>
  <si>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</si>
  <si>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</si>
  <si>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</si>
  <si>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</si>
  <si>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</si>
  <si>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</si>
  <si>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</si>
  <si>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</si>
  <si>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</si>
  <si>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</si>
  <si>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</si>
  <si>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</si>
  <si>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</si>
  <si>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</si>
  <si>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</si>
  <si>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</si>
  <si>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</si>
  <si>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</si>
  <si>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</si>
  <si>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</si>
  <si>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</si>
  <si>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</si>
  <si>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</si>
  <si>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</si>
  <si>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</si>
  <si>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</si>
  <si>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</si>
  <si>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</si>
  <si>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</si>
  <si>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</si>
  <si>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</si>
  <si>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</si>
  <si>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</si>
  <si>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</si>
  <si>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</si>
  <si>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</si>
  <si>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</si>
  <si>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</si>
  <si>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</si>
  <si>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</si>
  <si>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</si>
  <si>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</si>
  <si>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</si>
  <si>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</si>
  <si>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</si>
  <si>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</si>
  <si>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</si>
  <si>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</si>
  <si>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</si>
  <si>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</si>
  <si>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</si>
  <si>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</si>
  <si>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</si>
  <si>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</si>
  <si>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</si>
  <si>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</si>
  <si>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</si>
  <si>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</si>
  <si>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</si>
  <si>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</si>
  <si>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</si>
  <si>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</si>
  <si>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</si>
  <si>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</si>
  <si>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</si>
  <si>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</si>
  <si>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</si>
  <si>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</si>
  <si>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</si>
  <si>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</si>
  <si>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</si>
  <si>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</si>
  <si>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</si>
  <si>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</si>
  <si>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</si>
  <si>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</si>
  <si>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</si>
  <si>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</si>
  <si>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</si>
  <si>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</si>
  <si>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</si>
  <si>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</si>
  <si>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</si>
  <si>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</si>
  <si>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</si>
  <si>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</si>
  <si>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</si>
  <si>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</si>
  <si>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</si>
  <si>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</si>
  <si>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</si>
  <si>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</si>
  <si>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</si>
  <si>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</si>
  <si>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</si>
  <si>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</si>
  <si>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</si>
  <si>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</si>
  <si>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</si>
  <si>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</si>
  <si>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</si>
  <si>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</si>
  <si>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</si>
  <si>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</si>
  <si>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</si>
  <si>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</si>
  <si>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</si>
  <si>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</si>
  <si>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</si>
  <si>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</si>
  <si>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</si>
  <si>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</si>
  <si>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</si>
  <si>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</si>
  <si>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</si>
  <si>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</si>
  <si>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</si>
  <si>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</si>
  <si>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</si>
  <si>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</si>
  <si>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</si>
  <si>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</si>
  <si>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</si>
  <si>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</si>
  <si>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</si>
  <si>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</si>
  <si>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</si>
  <si>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</si>
  <si>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</si>
  <si>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</si>
  <si>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</si>
  <si>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</si>
  <si>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</si>
  <si>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</si>
  <si>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</si>
  <si>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</si>
  <si>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</si>
  <si>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</si>
  <si>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</si>
  <si>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</si>
  <si>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</si>
  <si>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</si>
  <si>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</si>
  <si>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</si>
  <si>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</si>
  <si>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</si>
  <si>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</si>
  <si>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</si>
  <si>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</si>
  <si>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</si>
  <si>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</si>
  <si>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</si>
  <si>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</si>
  <si>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</si>
  <si>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</si>
  <si>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</si>
  <si>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</si>
  <si>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</si>
  <si>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</si>
  <si>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</si>
  <si>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</si>
  <si>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</si>
  <si>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</si>
  <si>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</si>
  <si>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</si>
  <si>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</si>
  <si>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</si>
  <si>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</si>
  <si>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</si>
  <si>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</si>
  <si>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</si>
  <si>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</si>
  <si>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</si>
  <si>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</si>
  <si>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</si>
  <si>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</si>
  <si>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</si>
  <si>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</si>
  <si>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</si>
  <si>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</si>
  <si>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</si>
  <si>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</si>
  <si>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</si>
  <si>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</si>
  <si>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</si>
  <si>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</si>
  <si>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</si>
  <si>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</si>
  <si>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</si>
  <si>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</si>
  <si>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</si>
  <si>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</si>
  <si>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</si>
  <si>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</si>
  <si>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</si>
  <si>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</si>
  <si>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</si>
  <si>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</si>
  <si>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</si>
  <si>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</si>
  <si>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</si>
  <si>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</si>
  <si>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</si>
  <si>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</si>
  <si>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</si>
  <si>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</si>
  <si>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</si>
  <si>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</si>
  <si>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</si>
  <si>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</si>
  <si>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</si>
  <si>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</si>
  <si>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</si>
  <si>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</si>
  <si>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</si>
  <si>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</si>
  <si>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</si>
  <si>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</si>
  <si>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</si>
  <si>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</si>
  <si>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</si>
  <si>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</si>
  <si>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</si>
  <si>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</si>
  <si>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</si>
  <si>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</si>
  <si>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</si>
  <si>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</si>
  <si>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</si>
  <si>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</si>
  <si>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</si>
  <si>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</si>
  <si>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</si>
  <si>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</si>
  <si>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</si>
  <si>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</si>
  <si>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</si>
  <si>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</si>
  <si>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</si>
  <si>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</si>
  <si>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</si>
  <si>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</si>
  <si>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</si>
  <si>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</si>
  <si>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</si>
  <si>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</si>
  <si>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</si>
  <si>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</si>
  <si>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</si>
  <si>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</si>
  <si>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</si>
  <si>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</si>
  <si>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</si>
  <si>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</si>
  <si>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</si>
  <si>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</si>
  <si>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</si>
  <si>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</si>
  <si>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</si>
  <si>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</si>
  <si>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</si>
  <si>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</si>
  <si>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</si>
  <si>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</si>
  <si>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</si>
  <si>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</si>
  <si>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</si>
  <si>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</si>
  <si>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</si>
  <si>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</si>
  <si>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</si>
  <si>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</si>
  <si>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</si>
  <si>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</si>
  <si>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</si>
  <si>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</si>
  <si>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</si>
  <si>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</si>
  <si>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</si>
  <si>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</si>
  <si>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</si>
  <si>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</si>
  <si>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</si>
  <si>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</si>
  <si>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</si>
  <si>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</si>
  <si>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</si>
  <si>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</si>
  <si>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</si>
  <si>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</si>
  <si>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</si>
  <si>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</si>
  <si>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</si>
  <si>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</si>
  <si>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</si>
  <si>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</si>
  <si>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</si>
  <si>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</si>
  <si>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</si>
  <si>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</si>
  <si>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</si>
  <si>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</si>
  <si>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</si>
  <si>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</si>
  <si>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</si>
  <si>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</si>
  <si>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</si>
  <si>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</si>
  <si>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</si>
  <si>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</si>
  <si>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</si>
  <si>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</si>
  <si>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</si>
  <si>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</si>
  <si>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</si>
  <si>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</si>
  <si>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</si>
  <si>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</si>
  <si>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</si>
  <si>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</si>
  <si>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</si>
  <si>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</si>
  <si>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</si>
  <si>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</si>
  <si>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</si>
  <si>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</si>
  <si>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</si>
  <si>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</si>
  <si>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</si>
  <si>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</si>
  <si>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</si>
  <si>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</si>
  <si>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</si>
  <si>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</si>
  <si>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</si>
  <si>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</si>
  <si>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</si>
  <si>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</si>
  <si>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</si>
  <si>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</si>
  <si>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</si>
  <si>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</si>
  <si>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</si>
  <si>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</si>
  <si>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</si>
  <si>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</si>
  <si>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</si>
  <si>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</si>
  <si>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</si>
  <si>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</si>
  <si>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</si>
  <si>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</si>
  <si>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</si>
  <si>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</si>
  <si>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</si>
  <si>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</si>
  <si>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</si>
  <si>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</si>
  <si>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</si>
  <si>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</si>
  <si>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</si>
  <si>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</si>
  <si>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</si>
  <si>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</si>
  <si>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</si>
  <si>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</si>
  <si>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</si>
  <si>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</si>
  <si>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</si>
  <si>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</si>
  <si>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</si>
  <si>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</si>
  <si>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</si>
  <si>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</si>
  <si>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</si>
  <si>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</si>
  <si>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</si>
  <si>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</si>
  <si>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</si>
  <si>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</si>
  <si>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</si>
  <si>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</si>
  <si>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</si>
  <si>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</si>
  <si>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</si>
  <si>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</si>
  <si>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</si>
  <si>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</si>
  <si>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</si>
  <si>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</si>
  <si>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</si>
  <si>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</si>
  <si>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</si>
  <si>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</si>
  <si>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</si>
  <si>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</si>
  <si>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</si>
  <si>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</si>
  <si>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</si>
  <si>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</si>
  <si>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</si>
  <si>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</si>
  <si>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</si>
  <si>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</si>
  <si>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</si>
  <si>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</si>
  <si>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</si>
  <si>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</si>
  <si>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</si>
  <si>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</si>
  <si>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</si>
  <si>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</si>
  <si>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</si>
  <si>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</si>
  <si>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</si>
  <si>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</si>
  <si>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</si>
  <si>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</si>
  <si>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</si>
  <si>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</si>
  <si>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</si>
  <si>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</si>
  <si>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</si>
  <si>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</si>
  <si>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</si>
  <si>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</si>
  <si>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</si>
  <si>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</si>
  <si>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</si>
  <si>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</si>
  <si>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</si>
  <si>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</si>
  <si>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</si>
  <si>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</si>
  <si>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</si>
  <si>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</si>
  <si>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</si>
  <si>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</si>
  <si>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</si>
  <si>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</si>
  <si>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</si>
  <si>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</si>
  <si>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</si>
  <si>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</si>
  <si>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</si>
  <si>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</si>
  <si>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</si>
  <si>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</si>
  <si>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</si>
  <si>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</si>
  <si>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</si>
  <si>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</si>
  <si>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</si>
  <si>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</si>
  <si>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</si>
  <si>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</si>
  <si>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</si>
  <si>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</si>
  <si>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</si>
  <si>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</si>
  <si>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</si>
  <si>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</si>
  <si>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</si>
  <si>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</si>
  <si>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</si>
  <si>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</si>
  <si>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</si>
  <si>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</si>
  <si>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</si>
  <si>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</si>
  <si>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</si>
  <si>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</si>
  <si>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</si>
  <si>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</si>
  <si>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</si>
  <si>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</si>
  <si>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</si>
  <si>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</si>
  <si>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</si>
  <si>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</si>
  <si>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</si>
  <si>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</si>
  <si>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</si>
  <si>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</si>
  <si>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</si>
  <si>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</si>
  <si>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</si>
  <si>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</si>
  <si>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</si>
  <si>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</si>
  <si>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</si>
  <si>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</si>
  <si>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</si>
  <si>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</si>
  <si>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</si>
  <si>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</si>
  <si>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</si>
  <si>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</si>
  <si>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</si>
  <si>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</si>
  <si>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</si>
  <si>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</si>
  <si>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</si>
  <si>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</si>
  <si>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</si>
  <si>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</si>
  <si>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</si>
  <si>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</si>
  <si>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</si>
  <si>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</si>
  <si>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</si>
  <si>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</si>
  <si>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</si>
  <si>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</si>
  <si>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</si>
  <si>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</si>
  <si>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</si>
  <si>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</si>
  <si>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</si>
  <si>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</si>
  <si>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</si>
  <si>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</si>
  <si>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</si>
  <si>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</si>
  <si>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</si>
  <si>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</si>
  <si>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</si>
  <si>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</si>
  <si>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</si>
  <si>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</si>
  <si>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</si>
  <si>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</si>
  <si>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</si>
  <si>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</si>
  <si>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</si>
  <si>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</si>
  <si>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</si>
  <si>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</si>
  <si>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</si>
  <si>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</si>
  <si>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</si>
  <si>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</si>
  <si>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</si>
  <si>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</si>
  <si>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</si>
  <si>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</si>
  <si>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</si>
  <si>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</si>
  <si>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</si>
  <si>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</si>
  <si>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</si>
  <si>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</si>
  <si>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</si>
  <si>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</si>
  <si>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</si>
  <si>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</si>
  <si>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</si>
  <si>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</si>
  <si>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</si>
  <si>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</si>
  <si>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</si>
  <si>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</si>
  <si>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</si>
  <si>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</si>
  <si>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</si>
  <si>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</si>
  <si>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</si>
  <si>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</si>
  <si>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</si>
  <si>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</si>
  <si>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</si>
  <si>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</si>
  <si>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</si>
  <si>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</si>
  <si>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</si>
  <si>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</si>
  <si>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</si>
  <si>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</si>
  <si>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</si>
  <si>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</si>
  <si>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</si>
  <si>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</si>
  <si>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</si>
  <si>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</si>
  <si>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</si>
  <si>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</si>
  <si>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</si>
  <si>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</si>
  <si>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</si>
  <si>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</si>
  <si>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</si>
  <si>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</si>
  <si>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</si>
  <si>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</si>
  <si>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</si>
  <si>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</si>
  <si>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</si>
  <si>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</si>
  <si>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</si>
  <si>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</si>
  <si>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</si>
  <si>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</si>
  <si>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</si>
  <si>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</si>
  <si>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</si>
  <si>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</si>
  <si>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</si>
  <si>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</si>
  <si>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</si>
  <si>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</si>
  <si>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</si>
  <si>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</si>
  <si>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</si>
  <si>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</si>
  <si>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</si>
  <si>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</si>
  <si>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</si>
  <si>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</si>
  <si>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</si>
  <si>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</si>
  <si>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</si>
  <si>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</si>
  <si>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</si>
  <si>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</si>
  <si>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</si>
  <si>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</si>
  <si>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</si>
  <si>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</si>
  <si>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</si>
  <si>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</si>
  <si>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</si>
  <si>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</si>
  <si>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</si>
  <si>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</si>
  <si>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</si>
  <si>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</si>
  <si>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</si>
  <si>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</si>
  <si>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</si>
  <si>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</si>
  <si>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</si>
  <si>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</si>
  <si>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</si>
  <si>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</si>
  <si>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</si>
  <si>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</si>
  <si>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</si>
  <si>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</si>
  <si>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</si>
  <si>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</si>
  <si>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</si>
  <si>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</si>
  <si>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</si>
  <si>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</si>
  <si>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</si>
  <si>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</si>
  <si>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</si>
  <si>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</si>
  <si>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</si>
  <si>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</si>
  <si>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</si>
  <si>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</si>
  <si>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</si>
  <si>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</si>
  <si>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</si>
  <si>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</si>
  <si>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</si>
  <si>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</si>
  <si>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</si>
  <si>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</si>
  <si>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</si>
  <si>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</si>
  <si>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</si>
  <si>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</si>
  <si>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</si>
  <si>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</si>
  <si>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</si>
  <si>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</si>
  <si>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</si>
  <si>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</si>
  <si>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</si>
  <si>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</si>
  <si>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</si>
  <si>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</si>
  <si>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</si>
  <si>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</si>
  <si>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</si>
  <si>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</si>
  <si>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</si>
  <si>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</si>
  <si>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</si>
  <si>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</si>
  <si>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</si>
  <si>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</si>
  <si>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</si>
  <si>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</si>
  <si>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</si>
  <si>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</si>
  <si>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</si>
  <si>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</si>
  <si>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</si>
  <si>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</si>
  <si>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</si>
  <si>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</si>
  <si>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</si>
  <si>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</si>
  <si>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</si>
  <si>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</si>
  <si>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</si>
  <si>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</si>
  <si>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</si>
  <si>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</si>
  <si>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</si>
  <si>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</si>
  <si>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</si>
  <si>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</si>
  <si>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</si>
  <si>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</si>
  <si>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</si>
  <si>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</si>
  <si>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</si>
  <si>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</si>
  <si>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</si>
  <si>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</si>
  <si>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</si>
  <si>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</si>
  <si>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</si>
  <si>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</si>
  <si>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</si>
  <si>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</si>
  <si>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</si>
  <si>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</si>
  <si>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</si>
  <si>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</si>
  <si>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</si>
  <si>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</si>
  <si>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</si>
  <si>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</si>
  <si>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</si>
  <si>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</si>
  <si>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</si>
  <si>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</si>
  <si>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</si>
  <si>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</si>
  <si>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</si>
  <si>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</si>
  <si>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</si>
  <si>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</si>
  <si>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</si>
  <si>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</si>
  <si>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</si>
  <si>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</si>
  <si>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</si>
  <si>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</si>
  <si>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</si>
  <si>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</si>
  <si>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</si>
  <si>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</si>
  <si>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</si>
  <si>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</si>
  <si>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</si>
  <si>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</si>
  <si>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</si>
  <si>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</si>
  <si>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</si>
  <si>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</si>
  <si>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</si>
  <si>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</si>
  <si>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</si>
  <si>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</si>
  <si>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</si>
  <si>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</si>
  <si>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</si>
  <si>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</si>
  <si>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</si>
  <si>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</si>
  <si>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</si>
  <si>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</si>
  <si>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</si>
  <si>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</si>
  <si>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</si>
  <si>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</si>
  <si>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</si>
  <si>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</si>
  <si>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</si>
  <si>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</si>
  <si>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</si>
  <si>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</si>
  <si>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</si>
  <si>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</si>
  <si>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</si>
  <si>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</si>
  <si>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</si>
  <si>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</si>
  <si>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</si>
  <si>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</si>
  <si>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</si>
  <si>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</si>
  <si>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</si>
  <si>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</si>
  <si>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</si>
  <si>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</si>
  <si>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</si>
  <si>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</si>
  <si>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</si>
  <si>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</si>
  <si>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</si>
  <si>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</si>
  <si>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</si>
  <si>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</si>
  <si>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</si>
  <si>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</si>
  <si>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</si>
  <si>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</si>
  <si>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</si>
  <si>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</si>
  <si>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</si>
  <si>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</si>
  <si>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</si>
  <si>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</si>
  <si>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</si>
  <si>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</si>
  <si>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</si>
  <si>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</si>
  <si>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</si>
  <si>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</si>
  <si>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</si>
  <si>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</si>
  <si>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</si>
  <si>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</si>
  <si>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</si>
  <si>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</si>
  <si>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</si>
  <si>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</si>
  <si>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</si>
  <si>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</si>
  <si>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</si>
  <si>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</si>
  <si>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</si>
  <si>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</si>
  <si>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</si>
  <si>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</si>
  <si>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</si>
  <si>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</si>
  <si>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</si>
  <si>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</si>
  <si>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</si>
  <si>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</si>
  <si>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</si>
  <si>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</si>
  <si>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</si>
  <si>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</si>
  <si>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</si>
  <si>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</si>
  <si>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</si>
  <si>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</si>
  <si>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</si>
  <si>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</si>
  <si>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</si>
  <si>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</si>
  <si>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</si>
  <si>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</si>
  <si>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</si>
  <si>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</si>
  <si>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</si>
  <si>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</si>
  <si>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</si>
  <si>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</si>
  <si>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</si>
  <si>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</si>
  <si>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</si>
  <si>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</si>
  <si>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</si>
  <si>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</si>
  <si>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</si>
  <si>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</si>
  <si>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</si>
  <si>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</si>
  <si>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</si>
  <si>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</si>
  <si>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</si>
  <si>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</si>
  <si>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</si>
  <si>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</si>
  <si>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</si>
  <si>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</si>
  <si>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</si>
  <si>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</si>
  <si>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</si>
  <si>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</si>
  <si>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</si>
  <si>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</si>
  <si>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</si>
  <si>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</si>
  <si>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</si>
  <si>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</si>
  <si>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</si>
  <si>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</si>
  <si>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</si>
  <si>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</si>
  <si>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</si>
  <si>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</si>
  <si>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</si>
  <si>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</si>
  <si>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</si>
  <si>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</si>
  <si>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</si>
  <si>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</si>
  <si>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</si>
  <si>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</si>
  <si>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</si>
  <si>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</si>
  <si>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</si>
  <si>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</si>
  <si>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</si>
  <si>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</si>
  <si>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</si>
  <si>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</si>
  <si>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</si>
  <si>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</si>
  <si>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</si>
  <si>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</si>
  <si>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</si>
  <si>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</si>
  <si>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</si>
  <si>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</si>
  <si>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</si>
  <si>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</si>
  <si>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</si>
  <si>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</si>
  <si>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</si>
  <si>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</si>
  <si>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</si>
  <si>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</si>
  <si>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</si>
  <si>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</si>
  <si>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</si>
  <si>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</si>
  <si>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</si>
  <si>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</si>
  <si>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</si>
  <si>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</si>
  <si>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</si>
  <si>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</si>
  <si>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</si>
  <si>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</si>
  <si>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</si>
  <si>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</si>
  <si>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</si>
  <si>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</si>
  <si>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</si>
  <si>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</si>
  <si>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</si>
  <si>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</si>
  <si>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</si>
  <si>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</si>
  <si>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</si>
  <si>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</si>
  <si>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</si>
  <si>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</si>
  <si>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</si>
  <si>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</si>
  <si>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</si>
  <si>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</si>
  <si>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</si>
  <si>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</si>
  <si>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</si>
  <si>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</si>
  <si>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</si>
  <si>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</si>
  <si>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</si>
  <si>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</si>
  <si>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</si>
  <si>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</si>
  <si>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</si>
  <si>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</si>
  <si>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</si>
  <si>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</si>
  <si>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</si>
  <si>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</si>
  <si>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</si>
  <si>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</si>
  <si>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</si>
  <si>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</si>
  <si>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</si>
  <si>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</si>
  <si>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</si>
  <si>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</si>
  <si>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</si>
  <si>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</si>
  <si>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</si>
  <si>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</si>
  <si>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</si>
  <si>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</si>
  <si>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</si>
  <si>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</si>
  <si>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</si>
  <si>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</si>
  <si>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</si>
  <si>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</si>
  <si>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</si>
  <si>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</si>
  <si>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</si>
  <si>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</si>
  <si>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</si>
  <si>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</si>
  <si>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</si>
  <si>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</si>
  <si>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</si>
  <si>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</si>
  <si>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</si>
  <si>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</si>
  <si>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</si>
  <si>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</si>
  <si>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</si>
  <si>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</si>
  <si>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</si>
  <si>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</si>
  <si>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</si>
  <si>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</si>
  <si>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</si>
  <si>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</si>
  <si>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</si>
  <si>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</si>
  <si>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</si>
  <si>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</si>
  <si>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</si>
  <si>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</si>
  <si>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</si>
  <si>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</si>
  <si>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</si>
  <si>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</si>
  <si>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</si>
  <si>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</si>
  <si>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</si>
  <si>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</si>
  <si>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</si>
  <si>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</si>
  <si>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</si>
  <si>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</si>
  <si>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</si>
  <si>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</si>
  <si>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</si>
  <si>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</si>
  <si>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</si>
  <si>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</si>
  <si>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</si>
  <si>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</si>
  <si>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</si>
  <si>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</si>
  <si>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</si>
  <si>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</si>
  <si>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</si>
  <si>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</si>
  <si>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</si>
  <si>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</si>
  <si>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</si>
  <si>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</si>
  <si>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</si>
  <si>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</si>
  <si>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</si>
  <si>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</si>
  <si>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</si>
  <si>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</si>
  <si>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</si>
  <si>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</si>
  <si>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</si>
  <si>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</si>
  <si>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</si>
  <si>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</si>
  <si>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</si>
  <si>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</si>
  <si>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</si>
  <si>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</si>
  <si>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</si>
  <si>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</si>
  <si>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</si>
  <si>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</si>
  <si>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</si>
  <si>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</si>
  <si>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</si>
  <si>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</si>
  <si>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</si>
  <si>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</si>
  <si>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</si>
  <si>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</si>
  <si>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</si>
  <si>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</si>
  <si>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</si>
  <si>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</si>
  <si>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</si>
  <si>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</si>
  <si>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</si>
  <si>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</si>
  <si>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</si>
  <si>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</si>
  <si>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</si>
  <si>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</si>
  <si>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</si>
  <si>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</si>
  <si>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</si>
  <si>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</si>
  <si>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</si>
  <si>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</si>
  <si>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</si>
  <si>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</si>
  <si>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</si>
  <si>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</si>
  <si>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</si>
  <si>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</si>
  <si>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</si>
  <si>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</si>
  <si>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</si>
  <si>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</si>
  <si>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</si>
  <si>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</si>
  <si>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</si>
  <si>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</si>
  <si>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</si>
  <si>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</si>
  <si>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</si>
  <si>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</si>
  <si>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</si>
  <si>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</si>
  <si>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</si>
  <si>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</si>
  <si>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</si>
  <si>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</si>
  <si>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</si>
  <si>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</si>
  <si>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</si>
  <si>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</si>
  <si>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</si>
  <si>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</si>
  <si>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</si>
  <si>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</si>
  <si>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</si>
  <si>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</si>
  <si>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</si>
  <si>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</si>
  <si>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</si>
  <si>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</si>
  <si>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</si>
  <si>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</si>
  <si>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</si>
  <si>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</si>
  <si>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</si>
  <si>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</si>
  <si>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</si>
  <si>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</si>
  <si>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</si>
  <si>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</si>
  <si>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</si>
  <si>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</si>
  <si>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</si>
  <si>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</si>
  <si>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</si>
  <si>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</si>
  <si>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</si>
  <si>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</si>
  <si>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</si>
  <si>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</si>
  <si>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</si>
  <si>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</si>
  <si>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</si>
  <si>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</si>
  <si>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</si>
  <si>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</si>
  <si>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</si>
  <si>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</si>
  <si>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</si>
  <si>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</si>
  <si>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</si>
  <si>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</si>
  <si>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</si>
  <si>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</si>
  <si>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</si>
  <si>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</si>
  <si>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</si>
  <si>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</si>
  <si>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</si>
  <si>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</si>
  <si>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</si>
  <si>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</si>
  <si>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</si>
  <si>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</si>
  <si>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</si>
  <si>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</si>
  <si>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</si>
  <si>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</si>
  <si>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</si>
  <si>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</si>
  <si>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</si>
  <si>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</si>
  <si>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</si>
  <si>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</si>
  <si>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</si>
  <si>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</si>
  <si>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</si>
  <si>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</si>
  <si>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</si>
  <si>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</si>
  <si>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</si>
  <si>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</si>
  <si>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</si>
  <si>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</si>
  <si>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</si>
  <si>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</si>
  <si>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</si>
  <si>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</si>
  <si>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</si>
  <si>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</si>
  <si>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</si>
  <si>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</si>
  <si>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</si>
  <si>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</si>
  <si>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</si>
  <si>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</si>
  <si>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</si>
  <si>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</si>
  <si>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</si>
  <si>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</si>
  <si>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</si>
  <si>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</si>
  <si>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</si>
  <si>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</si>
  <si>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</si>
  <si>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</si>
  <si>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</si>
  <si>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</si>
  <si>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</si>
  <si>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</si>
  <si>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</si>
  <si>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</si>
  <si>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</si>
  <si>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</si>
  <si>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</si>
  <si>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</si>
  <si>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</si>
  <si>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</si>
  <si>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</si>
  <si>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</si>
  <si>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</si>
  <si>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</si>
  <si>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</si>
  <si>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</si>
  <si>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</si>
  <si>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</si>
  <si>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</si>
  <si>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</si>
  <si>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</si>
  <si>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</si>
  <si>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</si>
  <si>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</si>
  <si>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</si>
  <si>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</si>
  <si>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</si>
  <si>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</si>
  <si>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</si>
  <si>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</si>
  <si>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</si>
  <si>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</si>
  <si>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</si>
  <si>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</si>
  <si>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</si>
  <si>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</si>
  <si>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</si>
  <si>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</si>
  <si>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</si>
  <si>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</si>
  <si>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</si>
  <si>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</si>
  <si>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</si>
  <si>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</si>
  <si>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</si>
  <si>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</si>
  <si>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</si>
  <si>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</si>
  <si>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</si>
  <si>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</si>
  <si>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</si>
  <si>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</si>
  <si>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</si>
  <si>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</si>
  <si>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</si>
  <si>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</si>
  <si>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</si>
  <si>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</si>
  <si>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</si>
  <si>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</si>
  <si>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</si>
  <si>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</si>
  <si>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</si>
  <si>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</si>
  <si>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</si>
  <si>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</si>
  <si>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</si>
  <si>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</si>
  <si>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</si>
  <si>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</si>
  <si>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</si>
  <si>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</si>
  <si>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</si>
  <si>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</si>
  <si>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</si>
  <si>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</si>
  <si>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</si>
  <si>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</si>
  <si>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</si>
  <si>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</si>
  <si>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</si>
  <si>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</si>
  <si>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</si>
  <si>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</si>
  <si>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</si>
  <si>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</si>
  <si>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</si>
  <si>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</si>
  <si>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</si>
  <si>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</si>
  <si>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</si>
  <si>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</si>
  <si>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</si>
  <si>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</si>
  <si>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</si>
  <si>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</si>
  <si>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</si>
  <si>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</si>
  <si>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</si>
  <si>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</si>
  <si>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</si>
  <si>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</si>
  <si>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</si>
  <si>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</si>
  <si>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</si>
  <si>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</si>
  <si>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</si>
  <si>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</si>
  <si>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</si>
  <si>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</si>
  <si>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</si>
  <si>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</si>
  <si>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</si>
  <si>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</si>
  <si>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</si>
  <si>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</si>
  <si>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</si>
  <si>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</si>
  <si>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</si>
  <si>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</si>
  <si>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</si>
  <si>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</si>
  <si>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</si>
  <si>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</si>
  <si>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</si>
  <si>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</si>
  <si>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</si>
  <si>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</si>
  <si>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</si>
  <si>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</si>
  <si>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</si>
  <si>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</si>
  <si>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</si>
  <si>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</si>
  <si>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</si>
  <si>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</si>
  <si>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</si>
  <si>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</si>
  <si>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</si>
  <si>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</si>
  <si>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</si>
  <si>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</si>
  <si>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</si>
  <si>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</si>
  <si>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</si>
  <si>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</si>
  <si>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</si>
  <si>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</si>
  <si>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</si>
  <si>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</si>
  <si>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</si>
  <si>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</si>
  <si>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</si>
  <si>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</si>
  <si>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</si>
  <si>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</si>
  <si>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</si>
  <si>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</si>
  <si>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</si>
  <si>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</si>
  <si>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</si>
  <si>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</si>
  <si>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</si>
  <si>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</si>
  <si>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</si>
  <si>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</si>
  <si>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</si>
  <si>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</si>
  <si>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</si>
  <si>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</si>
  <si>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</si>
  <si>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</si>
  <si>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</si>
  <si>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</si>
  <si>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</si>
  <si>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</si>
  <si>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</si>
  <si>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</si>
  <si>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</si>
  <si>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</si>
  <si>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</si>
  <si>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</si>
  <si>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</si>
  <si>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</si>
  <si>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</si>
  <si>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</si>
  <si>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</si>
  <si>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</si>
  <si>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</si>
  <si>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</si>
  <si>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</si>
  <si>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</si>
  <si>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</si>
  <si>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</si>
  <si>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</si>
  <si>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</si>
  <si>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</si>
  <si>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</si>
  <si>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</si>
  <si>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</si>
  <si>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</si>
  <si>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</si>
  <si>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</si>
  <si>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</si>
  <si>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</si>
  <si>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</si>
  <si>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</si>
  <si>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</si>
  <si>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</si>
  <si>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</si>
  <si>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</si>
  <si>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</si>
  <si>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</si>
  <si>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</si>
  <si>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</si>
  <si>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</si>
  <si>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</si>
  <si>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</si>
  <si>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</si>
  <si>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</si>
  <si>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</si>
  <si>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</si>
  <si>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</si>
  <si>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</si>
  <si>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</si>
  <si>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</si>
  <si>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</si>
  <si>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</si>
  <si>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</si>
  <si>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</si>
  <si>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</si>
  <si>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</si>
  <si>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</si>
  <si>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</si>
  <si>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</si>
  <si>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</si>
  <si>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</si>
  <si>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</si>
  <si>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</si>
  <si>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</si>
  <si>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</si>
  <si>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</si>
  <si>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</si>
  <si>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</si>
  <si>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</si>
  <si>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</si>
  <si>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</si>
  <si>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</si>
  <si>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</si>
  <si>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</si>
  <si>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</si>
  <si>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</si>
  <si>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</si>
  <si>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</si>
  <si>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</si>
  <si>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</si>
  <si>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</si>
  <si>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</si>
  <si>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</si>
  <si>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</si>
  <si>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</si>
  <si>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</si>
  <si>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</si>
  <si>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</si>
  <si>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</si>
  <si>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</si>
  <si>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</si>
  <si>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</si>
  <si>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</si>
  <si>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</si>
  <si>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</si>
  <si>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</si>
  <si>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</si>
  <si>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</si>
  <si>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</si>
  <si>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</si>
  <si>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</si>
  <si>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</si>
  <si>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</si>
  <si>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</si>
  <si>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</si>
  <si>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</si>
  <si>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</si>
  <si>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</si>
  <si>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</si>
  <si>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</si>
  <si>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</si>
  <si>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</si>
  <si>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</si>
  <si>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</si>
  <si>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</si>
  <si>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</si>
  <si>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</si>
  <si>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</si>
  <si>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</si>
  <si>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</si>
  <si>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</si>
  <si>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</si>
  <si>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</si>
  <si>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</si>
  <si>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</si>
  <si>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</si>
  <si>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</si>
  <si>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</si>
  <si>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</si>
  <si>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</si>
  <si>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</si>
  <si>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</si>
  <si>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</si>
  <si>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</si>
  <si>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</si>
  <si>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</si>
  <si>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</si>
  <si>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</si>
  <si>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</si>
  <si>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</si>
  <si>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</si>
  <si>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</si>
  <si>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</si>
  <si>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</si>
  <si>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</si>
  <si>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</si>
  <si>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</si>
  <si>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</si>
  <si>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</si>
  <si>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</si>
  <si>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</si>
  <si>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</si>
  <si>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</si>
  <si>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</si>
  <si>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</si>
  <si>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</si>
  <si>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</si>
  <si>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</si>
  <si>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</si>
  <si>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</si>
  <si>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</si>
  <si>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</si>
  <si>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</si>
  <si>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</si>
  <si>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</si>
  <si>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</si>
  <si>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</si>
  <si>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</si>
  <si>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</si>
  <si>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</si>
  <si>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</si>
  <si>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</si>
  <si>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</si>
  <si>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</si>
  <si>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</si>
  <si>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</si>
  <si>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</si>
  <si>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</si>
  <si>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</si>
  <si>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</si>
  <si>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</si>
  <si>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</si>
  <si>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</si>
  <si>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</si>
  <si>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</si>
  <si>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</si>
  <si>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</si>
  <si>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</si>
  <si>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</si>
  <si>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</si>
  <si>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</si>
  <si>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</si>
  <si>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</si>
  <si>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</si>
  <si>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</si>
  <si>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</si>
  <si>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</si>
  <si>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</si>
  <si>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</si>
  <si>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</si>
  <si>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</si>
  <si>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</si>
  <si>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</si>
  <si>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</si>
  <si>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</si>
  <si>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</si>
  <si>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</si>
  <si>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</si>
  <si>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</si>
  <si>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</si>
  <si>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</si>
  <si>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</si>
  <si>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</si>
  <si>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</si>
  <si>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</si>
  <si>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</si>
  <si>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</si>
  <si>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</si>
  <si>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</si>
  <si>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</si>
  <si>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</si>
  <si>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</si>
  <si>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</si>
  <si>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</si>
  <si>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</si>
  <si>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</si>
  <si>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</si>
  <si>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</si>
  <si>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</si>
  <si>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</si>
  <si>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</si>
  <si>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</si>
  <si>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</si>
  <si>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</si>
  <si>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</si>
  <si>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</si>
  <si>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</si>
  <si>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</si>
  <si>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</si>
  <si>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</si>
  <si>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</si>
  <si>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</si>
  <si>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</si>
  <si>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</si>
  <si>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</si>
  <si>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</si>
  <si>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</si>
  <si>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</si>
  <si>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</si>
  <si>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</si>
  <si>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</si>
  <si>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</si>
  <si>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</si>
  <si>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</si>
  <si>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</si>
  <si>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</si>
  <si>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</si>
  <si>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</si>
  <si>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</si>
  <si>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</si>
  <si>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</si>
  <si>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</si>
  <si>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</si>
  <si>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</si>
  <si>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</si>
  <si>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</si>
  <si>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</si>
  <si>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</si>
  <si>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</si>
  <si>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</si>
  <si>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</si>
  <si>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</si>
  <si>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</si>
  <si>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</si>
  <si>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</si>
  <si>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</si>
  <si>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</si>
  <si>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</si>
  <si>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</si>
  <si>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</si>
  <si>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</si>
  <si>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</si>
  <si>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</si>
  <si>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</si>
  <si>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</si>
  <si>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</si>
  <si>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</si>
  <si>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</si>
  <si>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</si>
  <si>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</si>
  <si>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</si>
  <si>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</si>
  <si>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</si>
  <si>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</si>
  <si>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</si>
  <si>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</si>
  <si>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</si>
  <si>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</si>
  <si>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</si>
  <si>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</si>
  <si>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</si>
  <si>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</si>
  <si>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</si>
  <si>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</si>
  <si>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</si>
  <si>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</si>
  <si>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</si>
  <si>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</si>
  <si>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        PRESTAR LOS SERVICIOS DE EDUCACION INICIAL EN EL MARCO DE LA ATENCION INTEGRAL EN DESARROLLO INFANTIL EN MEDIO FAMILIAR - DIMF -, DE CONFORMIDAD CON EL MANUAL OPERATIVO DE LA MODALIDAD FAMILIAR, EL LINEAMIENTO TECNICO PARA LA ATENCION A LA PRIMERA INFANCIA Y LAS DIRECTRICES ESTABLECIDAS POR EL ICBF, EN ARMONIA CON LA POLITICA DE ESTADO PARA EL DESARROLLO INTEGRAL A LA PRIMERA INFANCIA DE CERO A SIEMPRE.</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</si>
  <si>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</si>
  <si>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</si>
  <si>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</si>
  <si>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</si>
  <si>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</si>
  <si>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</si>
  <si>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</si>
  <si>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</si>
  <si>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</si>
  <si>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</si>
  <si>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</si>
  <si>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</si>
  <si>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</si>
  <si>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CONTRATO 425  01/11/2016</t>
  </si>
  <si>
    <t>ATENDER A LA PRIMERA INFANCIA EN EL MARCO DE LA ESTRATEGIA "DE CERO A SIEMPRE", ESPECIFICAMENTE A LOS NIÑOS Y NIÑAS MENORES DE CINCO (5) AÑOS, DE FAMILIAS EN SITUACION DE VULNERABILIDAD DE CONFORMIDAD  CON LAS DIRECTRICES, LINEAMIENTOS Y PARAMETROS ESTABLECIDOS POR EL ICBF EN LAS SIGUIENTES FORMAS DE ATENCION: HOGARES COMUNITARIOS DE BIENESTAR  TRADICIONALES Y FAMI.</t>
  </si>
  <si>
    <t>CONTRATO 198 27/07/2018</t>
  </si>
  <si>
    <t>PRESTAR EL SERVICIO EDUCACION INICIAL EN EL MARCO DE LA ATENCION INTEGRAL A NIÑOS Y NIÑAS MENORES DE 5 AÑOS O HASTA SU INGRESO AL GRADO TRANSICION, , DE CONFORMIDAD CON EL LINAMIENTO EL MANUAL EL MANUAL OPERATIVO Y LAS DIRECTRICES ESTABLECIDAS POR EL ICBF, EN ARMONIA CON LA POLITICA DE ESTADO PARA EL DESARROLLO INTEGRAL DE LA PROIMERA INFANCIA " DE CERO A SIEMPRE", EN EL SERVICIO CENTROS DE DESARROLLO INFANTIL.</t>
  </si>
  <si>
    <t>CONTRATO 171 26/07/2018</t>
  </si>
  <si>
    <t>PRESTAR EL SERVICIO EDUCACION INICIAL EN EL MARCO DE LA ATENCION INTEGRAL A NIÑOS Y NIÑAS  Y A MUJERES GESTANTES , EN EL MARCO DE LA POLITICA DE ESTADO PARA EL DESARROLLO INTEGRAL A LA PRIMERA INFANCIA"DE CERO A SIEMPRE" , DE CONFORMIDAD CON LAS DIRECTRICES, LINEAMIENTOS Y PARAMETROS  ESTABLECIDOS POR EL ICBF,PARA LOS SERVICIOS: HOGARES COMUNITARIOS DE BIENESTAR FAMILIARES Y FAMI.</t>
  </si>
  <si>
    <t>CONTRATO 477 6/12/2017</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</si>
  <si>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 DE CERO A SIEMPRE", EN EL SERVICIO CENTROS DE DESARROLLO INFANTIL.</t>
  </si>
  <si>
    <t>CONTRATO 341 15/12/2018</t>
  </si>
  <si>
    <t xml:space="preserve">PRESTAR LOS SERVICIOS: HOGARES COMUNITARIOS DE BIENESTAR TRADICIONAL FAMILIAR, HCB FAMILIA MUJER E INGANCIA- FAMI DE CONFORMIDAD CON LAS DIRECTRICES, LINEAMIENTOS Y PARAMETROS ESTABLECIDOS POR EL ICBF, EN ARMONIA CON LA POLITICA DE ESTADO PAR EL DESARROLLO INTEGRAL A LA PRIMERA INFANCIA DE" CERO A SIEMPRE". </t>
  </si>
  <si>
    <t>MARIA NAYIBE FERIZ DE VEGA</t>
  </si>
  <si>
    <t>CALLE 4    10   11   PISO  3</t>
  </si>
  <si>
    <t>8641144   /  3208033640</t>
  </si>
  <si>
    <t>corporacionnsb2011@gmail.com / manafelo24@hotmail.com</t>
  </si>
  <si>
    <t>2021-41-10001162</t>
  </si>
  <si>
    <t>PRESTAR EL SERVICIO DE CENTRO DE  DESARROLLO INFANTIL  CDI DE CONFORMIDAD CON EL MANUAL OPERATIVO DE LA MODALIDAD INSTITRUCIONAL Y LAS DIRECTRICES ESTABLECIDAS POR EL ICBF EN ARMONIA CON LA POLITICA DE ESTADO PARA EL DESARROLLO INTEGRAL DE LA PRIMERA INFANCIA DE CERO A SIEMPRE.</t>
  </si>
  <si>
    <t>CONTRATO 113  21/01/2019</t>
  </si>
  <si>
    <t>PRESTAR LOS SERVICIOS PARA LA ATENCION A LA PRIMERA INFACIA EN LOS HOGARES COMUNITARIOS DE BIENESTAR HCB, HCB FAMILIA MUJER E INFACIA - FAMI DE CONFORMIDAD CON EL MANUAL OPERATIVO DE LA MIDALIDAD FAMILIAR, EL LINEAMIENTO TECNICO PARA LA ATENCION A LA PRIMERA INFANCIA Y LAS DIRECTRICES ESTABLECIDAS POR LE ICBF, EN ARMONIA CON LA POLITICA DE ESTADO PARA EL DESARROLLO INTEGRAL.</t>
  </si>
  <si>
    <t>CONTRATO 204 -  1/04/2020</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</si>
  <si>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DEL ESTADO PARA EL DESARROLLO INTEGRAL DE LA PRIMERA INFANCIA DE CERO A SIEMPRE.</t>
  </si>
  <si>
    <t>CONTRATO 156 - 19/02/2020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</si>
</sst>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1"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9" t="s">
        <v>2654</v>
      </c>
      <c r="D2" s="210"/>
      <c r="E2" s="210"/>
      <c r="F2" s="210"/>
      <c r="G2" s="210"/>
      <c r="H2" s="210"/>
      <c r="I2" s="210"/>
      <c r="J2" s="210"/>
      <c r="K2" s="210"/>
      <c r="L2" s="230" t="s">
        <v>2640</v>
      </c>
      <c r="M2" s="230"/>
      <c r="N2" s="235" t="s">
        <v>2641</v>
      </c>
      <c r="O2" s="236"/>
    </row>
    <row r="3" spans="1:20" ht="33" customHeight="1" x14ac:dyDescent="0.25">
      <c r="A3" s="9"/>
      <c r="B3" s="8"/>
      <c r="C3" s="211"/>
      <c r="D3" s="212"/>
      <c r="E3" s="212"/>
      <c r="F3" s="212"/>
      <c r="G3" s="212"/>
      <c r="H3" s="212"/>
      <c r="I3" s="212"/>
      <c r="J3" s="212"/>
      <c r="K3" s="212"/>
      <c r="L3" s="237" t="s">
        <v>1</v>
      </c>
      <c r="M3" s="237"/>
      <c r="N3" s="237" t="s">
        <v>2642</v>
      </c>
      <c r="O3" s="239"/>
    </row>
    <row r="4" spans="1:20" ht="24.75" customHeight="1" thickBot="1" x14ac:dyDescent="0.3">
      <c r="A4" s="10"/>
      <c r="B4" s="12"/>
      <c r="C4" s="213"/>
      <c r="D4" s="214"/>
      <c r="E4" s="214"/>
      <c r="F4" s="214"/>
      <c r="G4" s="214"/>
      <c r="H4" s="214"/>
      <c r="I4" s="214"/>
      <c r="J4" s="214"/>
      <c r="K4" s="214"/>
      <c r="L4" s="240" t="s">
        <v>0</v>
      </c>
      <c r="M4" s="240"/>
      <c r="N4" s="240"/>
      <c r="O4" s="24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2638</v>
      </c>
      <c r="B6" s="196"/>
      <c r="C6" s="196"/>
      <c r="D6" s="196"/>
      <c r="E6" s="196"/>
      <c r="F6" s="196"/>
      <c r="G6" s="196"/>
      <c r="H6" s="196"/>
      <c r="I6" s="196"/>
      <c r="J6" s="196"/>
      <c r="K6" s="196"/>
      <c r="L6" s="196"/>
      <c r="M6" s="196"/>
      <c r="N6" s="196"/>
      <c r="O6" s="19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231" t="str">
        <f>HYPERLINK("#MI_Oferente_Singular!A114","CAPACIDAD RESIDUAL")</f>
        <v>CAPACIDAD RESIDUAL</v>
      </c>
      <c r="F8" s="232"/>
      <c r="G8" s="233"/>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231" t="str">
        <f>HYPERLINK("#MI_Oferente_Singular!A162","TALENTO HUMANO")</f>
        <v>TALENTO HUMANO</v>
      </c>
      <c r="F9" s="232"/>
      <c r="G9" s="233"/>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231" t="str">
        <f>HYPERLINK("#MI_Oferente_Singular!F162","INFRAESTRUCTURA")</f>
        <v>INFRAESTRUCTURA</v>
      </c>
      <c r="F10" s="232"/>
      <c r="G10" s="233"/>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2704</v>
      </c>
      <c r="D15" s="35"/>
      <c r="E15" s="35"/>
      <c r="F15" s="5"/>
      <c r="G15" s="32" t="s">
        <v>1168</v>
      </c>
      <c r="H15" s="100" t="s">
        <v>660</v>
      </c>
      <c r="I15" s="32" t="s">
        <v>2624</v>
      </c>
      <c r="J15" s="105" t="s">
        <v>2626</v>
      </c>
      <c r="L15" s="215" t="s">
        <v>8</v>
      </c>
      <c r="M15" s="215"/>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19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4"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234"/>
      <c r="I20" s="135" t="s">
        <v>660</v>
      </c>
      <c r="J20" s="136" t="s">
        <v>674</v>
      </c>
      <c r="K20" s="137">
        <v>1753884396</v>
      </c>
      <c r="L20" s="138">
        <v>44193</v>
      </c>
      <c r="M20" s="138">
        <v>44561</v>
      </c>
      <c r="N20" s="123">
        <f>+(M20-L20)/30</f>
        <v>12.266666666666667</v>
      </c>
      <c r="O20" s="126"/>
      <c r="U20" s="122"/>
      <c r="V20" s="102">
        <f ca="1">NOW()</f>
        <v>44193.831386111109</v>
      </c>
      <c r="W20" s="102">
        <f ca="1">NOW()</f>
        <v>44193.831386111109</v>
      </c>
    </row>
    <row r="21" spans="1:23" ht="30" customHeight="1" outlineLevel="1" x14ac:dyDescent="0.25">
      <c r="A21" s="9"/>
      <c r="B21" s="69"/>
      <c r="C21" s="5"/>
      <c r="D21" s="5"/>
      <c r="E21" s="5"/>
      <c r="F21" s="5"/>
      <c r="G21" s="5"/>
      <c r="H21" s="68"/>
      <c r="I21" s="135" t="s">
        <v>660</v>
      </c>
      <c r="J21" s="136" t="s">
        <v>666</v>
      </c>
      <c r="K21" s="137">
        <v>1753884396</v>
      </c>
      <c r="L21" s="138">
        <v>44193</v>
      </c>
      <c r="M21" s="138">
        <v>44561</v>
      </c>
      <c r="N21" s="123">
        <f t="shared" ref="N21:N35" si="0">+(M21-L21)/30</f>
        <v>12.266666666666667</v>
      </c>
      <c r="O21" s="127"/>
    </row>
    <row r="22" spans="1:23" ht="30" customHeight="1" outlineLevel="1" x14ac:dyDescent="0.25">
      <c r="A22" s="9"/>
      <c r="B22" s="69"/>
      <c r="C22" s="5"/>
      <c r="D22" s="5"/>
      <c r="E22" s="5"/>
      <c r="F22" s="5"/>
      <c r="G22" s="5"/>
      <c r="H22" s="68"/>
      <c r="I22" s="135"/>
      <c r="J22" s="136"/>
      <c r="K22" s="137"/>
      <c r="L22" s="138"/>
      <c r="M22" s="138"/>
      <c r="N22" s="124">
        <f t="shared" ref="N22:N33" si="1">+(M22-L22)/30</f>
        <v>0</v>
      </c>
      <c r="O22" s="127"/>
    </row>
    <row r="23" spans="1:23" ht="30" customHeight="1" outlineLevel="1" x14ac:dyDescent="0.25">
      <c r="A23" s="9"/>
      <c r="B23" s="99"/>
      <c r="C23" s="21"/>
      <c r="D23" s="21"/>
      <c r="E23" s="21"/>
      <c r="F23" s="5"/>
      <c r="G23" s="5"/>
      <c r="H23" s="68"/>
      <c r="I23" s="135"/>
      <c r="J23" s="136"/>
      <c r="K23" s="137"/>
      <c r="L23" s="138"/>
      <c r="M23" s="138"/>
      <c r="N23" s="124">
        <f t="shared" si="1"/>
        <v>0</v>
      </c>
      <c r="O23" s="127"/>
      <c r="Q23" s="101"/>
      <c r="R23" s="55"/>
      <c r="S23" s="102"/>
      <c r="T23" s="102"/>
    </row>
    <row r="24" spans="1:23" ht="30" customHeight="1" outlineLevel="1" x14ac:dyDescent="0.25">
      <c r="A24" s="9"/>
      <c r="B24" s="99"/>
      <c r="C24" s="21"/>
      <c r="D24" s="21"/>
      <c r="E24" s="21"/>
      <c r="F24" s="5"/>
      <c r="G24" s="5"/>
      <c r="H24" s="68"/>
      <c r="I24" s="135"/>
      <c r="J24" s="136"/>
      <c r="K24" s="137"/>
      <c r="L24" s="138"/>
      <c r="M24" s="138"/>
      <c r="N24" s="124">
        <f t="shared" si="1"/>
        <v>0</v>
      </c>
      <c r="O24" s="127"/>
    </row>
    <row r="25" spans="1:23" ht="30" customHeight="1" outlineLevel="1" x14ac:dyDescent="0.25">
      <c r="A25" s="9"/>
      <c r="B25" s="99"/>
      <c r="C25" s="21"/>
      <c r="D25" s="21"/>
      <c r="E25" s="21"/>
      <c r="F25" s="5"/>
      <c r="G25" s="5"/>
      <c r="H25" s="68"/>
      <c r="I25" s="135"/>
      <c r="J25" s="136"/>
      <c r="K25" s="137"/>
      <c r="L25" s="138"/>
      <c r="M25" s="138"/>
      <c r="N25" s="124">
        <f t="shared" si="1"/>
        <v>0</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17"/>
      <c r="I37" s="118"/>
      <c r="J37" s="118"/>
      <c r="K37" s="118"/>
      <c r="L37" s="118"/>
      <c r="M37" s="118"/>
      <c r="N37" s="118"/>
      <c r="O37" s="119"/>
    </row>
    <row r="38" spans="1:16" ht="21" customHeight="1" x14ac:dyDescent="0.25">
      <c r="A38" s="9"/>
      <c r="B38" s="229" t="str">
        <f>VLOOKUP(B20,EAS!A2:B1439,2,0)</f>
        <v>CORPORACION NUTRICION SALUD Y BIENESTAR NSB DE COLOMBIA</v>
      </c>
      <c r="C38" s="229"/>
      <c r="D38" s="229"/>
      <c r="E38" s="229"/>
      <c r="F38" s="229"/>
      <c r="G38" s="5"/>
      <c r="H38" s="120"/>
      <c r="I38" s="238" t="s">
        <v>7</v>
      </c>
      <c r="J38" s="238"/>
      <c r="K38" s="238"/>
      <c r="L38" s="238"/>
      <c r="M38" s="238"/>
      <c r="N38" s="238"/>
      <c r="O38" s="121"/>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197"/>
      <c r="P41" s="74"/>
    </row>
    <row r="42" spans="1:16" ht="8.25" customHeight="1" thickBot="1" x14ac:dyDescent="0.3"/>
    <row r="43" spans="1:16" s="19" customFormat="1" ht="31.5" customHeight="1" thickBot="1" x14ac:dyDescent="0.3">
      <c r="A43" s="173" t="s">
        <v>4</v>
      </c>
      <c r="B43" s="174"/>
      <c r="C43" s="174"/>
      <c r="D43" s="174"/>
      <c r="E43" s="174"/>
      <c r="F43" s="174"/>
      <c r="G43" s="174"/>
      <c r="H43" s="174"/>
      <c r="I43" s="174"/>
      <c r="J43" s="174"/>
      <c r="K43" s="174"/>
      <c r="L43" s="174"/>
      <c r="M43" s="174"/>
      <c r="N43" s="174"/>
      <c r="O43" s="175"/>
      <c r="P43" s="74"/>
    </row>
    <row r="44" spans="1:16" ht="15" customHeight="1" x14ac:dyDescent="0.25">
      <c r="A44" s="176" t="s">
        <v>2655</v>
      </c>
      <c r="B44" s="177"/>
      <c r="C44" s="177"/>
      <c r="D44" s="177"/>
      <c r="E44" s="177"/>
      <c r="F44" s="177"/>
      <c r="G44" s="177"/>
      <c r="H44" s="177"/>
      <c r="I44" s="177"/>
      <c r="J44" s="177"/>
      <c r="K44" s="177"/>
      <c r="L44" s="177"/>
      <c r="M44" s="177"/>
      <c r="N44" s="177"/>
      <c r="O44" s="178"/>
    </row>
    <row r="45" spans="1:16" x14ac:dyDescent="0.25">
      <c r="A45" s="179"/>
      <c r="B45" s="180"/>
      <c r="C45" s="180"/>
      <c r="D45" s="180"/>
      <c r="E45" s="180"/>
      <c r="F45" s="180"/>
      <c r="G45" s="180"/>
      <c r="H45" s="180"/>
      <c r="I45" s="180"/>
      <c r="J45" s="180"/>
      <c r="K45" s="180"/>
      <c r="L45" s="180"/>
      <c r="M45" s="180"/>
      <c r="N45" s="180"/>
      <c r="O45" s="18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2690</v>
      </c>
      <c r="E48" s="163">
        <v>42675</v>
      </c>
      <c r="F48" s="163">
        <v>43312</v>
      </c>
      <c r="G48" s="146">
        <f>IF(AND(E48&lt;&gt;"",F48&lt;&gt;""),((F48-E48)/30),"")</f>
        <v>21.233333333333334</v>
      </c>
      <c r="H48" s="164" t="s">
        <v>2691</v>
      </c>
      <c r="I48" s="112" t="s">
        <v>660</v>
      </c>
      <c r="J48" s="112" t="s">
        <v>674</v>
      </c>
      <c r="K48" s="114">
        <v>320118326</v>
      </c>
      <c r="L48" s="109" t="s">
        <v>1148</v>
      </c>
      <c r="M48" s="110">
        <v>1</v>
      </c>
      <c r="N48" s="109" t="s">
        <v>27</v>
      </c>
      <c r="O48" s="109" t="s">
        <v>1148</v>
      </c>
      <c r="P48" s="76"/>
    </row>
    <row r="49" spans="1:16" s="6" customFormat="1" ht="24.75" customHeight="1" x14ac:dyDescent="0.25">
      <c r="A49" s="131">
        <v>2</v>
      </c>
      <c r="B49" s="113" t="s">
        <v>2665</v>
      </c>
      <c r="C49" s="115" t="s">
        <v>31</v>
      </c>
      <c r="D49" s="112" t="s">
        <v>2692</v>
      </c>
      <c r="E49" s="163">
        <v>43313</v>
      </c>
      <c r="F49" s="163">
        <v>43439</v>
      </c>
      <c r="G49" s="146">
        <f t="shared" ref="G49:G50" si="2">IF(AND(E49&lt;&gt;"",F49&lt;&gt;""),((F49-E49)/30),"")</f>
        <v>4.2</v>
      </c>
      <c r="H49" s="164" t="s">
        <v>2693</v>
      </c>
      <c r="I49" s="112" t="s">
        <v>660</v>
      </c>
      <c r="J49" s="112" t="s">
        <v>674</v>
      </c>
      <c r="K49" s="114">
        <v>186268142</v>
      </c>
      <c r="L49" s="115" t="s">
        <v>1148</v>
      </c>
      <c r="M49" s="110">
        <v>1</v>
      </c>
      <c r="N49" s="115" t="s">
        <v>27</v>
      </c>
      <c r="O49" s="115" t="s">
        <v>1148</v>
      </c>
      <c r="P49" s="76"/>
    </row>
    <row r="50" spans="1:16" s="6" customFormat="1" ht="24.75" customHeight="1" x14ac:dyDescent="0.25">
      <c r="A50" s="131">
        <v>3</v>
      </c>
      <c r="B50" s="113" t="s">
        <v>2665</v>
      </c>
      <c r="C50" s="115" t="s">
        <v>31</v>
      </c>
      <c r="D50" s="112" t="s">
        <v>2694</v>
      </c>
      <c r="E50" s="163">
        <v>43313</v>
      </c>
      <c r="F50" s="163">
        <v>43449</v>
      </c>
      <c r="G50" s="146">
        <f t="shared" si="2"/>
        <v>4.5333333333333332</v>
      </c>
      <c r="H50" s="164" t="s">
        <v>2695</v>
      </c>
      <c r="I50" s="112" t="s">
        <v>660</v>
      </c>
      <c r="J50" s="112" t="s">
        <v>674</v>
      </c>
      <c r="K50" s="114">
        <v>920758115</v>
      </c>
      <c r="L50" s="115" t="s">
        <v>1148</v>
      </c>
      <c r="M50" s="110">
        <v>1</v>
      </c>
      <c r="N50" s="115" t="s">
        <v>27</v>
      </c>
      <c r="O50" s="115" t="s">
        <v>1148</v>
      </c>
      <c r="P50" s="76"/>
    </row>
    <row r="51" spans="1:16" s="6" customFormat="1" ht="24.75" customHeight="1" outlineLevel="1" x14ac:dyDescent="0.25">
      <c r="A51" s="131">
        <v>4</v>
      </c>
      <c r="B51" s="113" t="s">
        <v>2665</v>
      </c>
      <c r="C51" s="115" t="s">
        <v>31</v>
      </c>
      <c r="D51" s="112" t="s">
        <v>2696</v>
      </c>
      <c r="E51" s="163">
        <v>43085</v>
      </c>
      <c r="F51" s="163">
        <v>43312</v>
      </c>
      <c r="G51" s="146">
        <f t="shared" ref="G51:G107" si="3">IF(AND(E51&lt;&gt;"",F51&lt;&gt;""),((F51-E51)/30),"")</f>
        <v>7.5666666666666664</v>
      </c>
      <c r="H51" s="164" t="s">
        <v>2697</v>
      </c>
      <c r="I51" s="112" t="s">
        <v>660</v>
      </c>
      <c r="J51" s="112" t="s">
        <v>674</v>
      </c>
      <c r="K51" s="114">
        <v>222337647</v>
      </c>
      <c r="L51" s="115" t="s">
        <v>1148</v>
      </c>
      <c r="M51" s="110">
        <v>1</v>
      </c>
      <c r="N51" s="115" t="s">
        <v>27</v>
      </c>
      <c r="O51" s="115" t="s">
        <v>1148</v>
      </c>
      <c r="P51" s="76"/>
    </row>
    <row r="52" spans="1:16" s="7" customFormat="1" ht="24.75" customHeight="1" outlineLevel="1" x14ac:dyDescent="0.25">
      <c r="A52" s="132">
        <v>5</v>
      </c>
      <c r="B52" s="113" t="s">
        <v>2665</v>
      </c>
      <c r="C52" s="115" t="s">
        <v>31</v>
      </c>
      <c r="D52" s="112" t="s">
        <v>2698</v>
      </c>
      <c r="E52" s="163">
        <v>43449</v>
      </c>
      <c r="F52" s="163">
        <v>43921</v>
      </c>
      <c r="G52" s="146">
        <f t="shared" si="3"/>
        <v>15.733333333333333</v>
      </c>
      <c r="H52" s="164" t="s">
        <v>2699</v>
      </c>
      <c r="I52" s="112" t="s">
        <v>660</v>
      </c>
      <c r="J52" s="112" t="s">
        <v>674</v>
      </c>
      <c r="K52" s="114">
        <v>2809716476</v>
      </c>
      <c r="L52" s="115" t="s">
        <v>1148</v>
      </c>
      <c r="M52" s="110">
        <v>1</v>
      </c>
      <c r="N52" s="115" t="s">
        <v>27</v>
      </c>
      <c r="O52" s="115" t="s">
        <v>1148</v>
      </c>
      <c r="P52" s="77"/>
    </row>
    <row r="53" spans="1:16" s="7" customFormat="1" ht="24.75" customHeight="1" outlineLevel="1" x14ac:dyDescent="0.25">
      <c r="A53" s="132">
        <v>6</v>
      </c>
      <c r="B53" s="113" t="s">
        <v>2665</v>
      </c>
      <c r="C53" s="115" t="s">
        <v>31</v>
      </c>
      <c r="D53" s="112" t="s">
        <v>2706</v>
      </c>
      <c r="E53" s="163">
        <v>43486</v>
      </c>
      <c r="F53" s="163">
        <v>43812</v>
      </c>
      <c r="G53" s="146">
        <f t="shared" si="3"/>
        <v>10.866666666666667</v>
      </c>
      <c r="H53" s="164" t="s">
        <v>2705</v>
      </c>
      <c r="I53" s="112" t="s">
        <v>660</v>
      </c>
      <c r="J53" s="112" t="s">
        <v>674</v>
      </c>
      <c r="K53" s="114">
        <v>769858986</v>
      </c>
      <c r="L53" s="115" t="s">
        <v>1148</v>
      </c>
      <c r="M53" s="110">
        <v>1</v>
      </c>
      <c r="N53" s="115" t="s">
        <v>27</v>
      </c>
      <c r="O53" s="115" t="s">
        <v>1148</v>
      </c>
      <c r="P53" s="77"/>
    </row>
    <row r="54" spans="1:16" s="7" customFormat="1" ht="24.75" customHeight="1" outlineLevel="1" x14ac:dyDescent="0.25">
      <c r="A54" s="132">
        <v>7</v>
      </c>
      <c r="B54" s="113" t="s">
        <v>2665</v>
      </c>
      <c r="C54" s="115" t="s">
        <v>31</v>
      </c>
      <c r="D54" s="112" t="s">
        <v>2708</v>
      </c>
      <c r="E54" s="163">
        <v>43922</v>
      </c>
      <c r="F54" s="163">
        <v>44165</v>
      </c>
      <c r="G54" s="146">
        <f t="shared" si="3"/>
        <v>8.1</v>
      </c>
      <c r="H54" s="164" t="s">
        <v>2707</v>
      </c>
      <c r="I54" s="112" t="s">
        <v>660</v>
      </c>
      <c r="J54" s="112" t="s">
        <v>674</v>
      </c>
      <c r="K54" s="114">
        <v>1293497933</v>
      </c>
      <c r="L54" s="115" t="s">
        <v>1148</v>
      </c>
      <c r="M54" s="110">
        <v>1</v>
      </c>
      <c r="N54" s="115" t="s">
        <v>27</v>
      </c>
      <c r="O54" s="115" t="s">
        <v>1148</v>
      </c>
      <c r="P54" s="77"/>
    </row>
    <row r="55" spans="1:16" s="7" customFormat="1" ht="24.75" customHeight="1" outlineLevel="1" x14ac:dyDescent="0.25">
      <c r="A55" s="132">
        <v>8</v>
      </c>
      <c r="B55" s="113" t="s">
        <v>2665</v>
      </c>
      <c r="C55" s="115" t="s">
        <v>31</v>
      </c>
      <c r="D55" s="112" t="s">
        <v>2708</v>
      </c>
      <c r="E55" s="163">
        <v>43922</v>
      </c>
      <c r="F55" s="163">
        <v>44165</v>
      </c>
      <c r="G55" s="146">
        <f t="shared" si="3"/>
        <v>8.1</v>
      </c>
      <c r="H55" s="164" t="s">
        <v>2707</v>
      </c>
      <c r="I55" s="112" t="s">
        <v>660</v>
      </c>
      <c r="J55" s="112" t="s">
        <v>666</v>
      </c>
      <c r="K55" s="114">
        <v>1293497933</v>
      </c>
      <c r="L55" s="115" t="s">
        <v>1148</v>
      </c>
      <c r="M55" s="110">
        <v>1</v>
      </c>
      <c r="N55" s="115" t="s">
        <v>27</v>
      </c>
      <c r="O55" s="115" t="s">
        <v>1148</v>
      </c>
      <c r="P55" s="77"/>
    </row>
    <row r="56" spans="1:16" s="7" customFormat="1" ht="24.75" customHeight="1" outlineLevel="1" x14ac:dyDescent="0.25">
      <c r="A56" s="132">
        <v>9</v>
      </c>
      <c r="B56" s="113" t="s">
        <v>2665</v>
      </c>
      <c r="C56" s="115" t="s">
        <v>31</v>
      </c>
      <c r="D56" s="112" t="s">
        <v>2710</v>
      </c>
      <c r="E56" s="163">
        <v>43880</v>
      </c>
      <c r="F56" s="163">
        <v>44196</v>
      </c>
      <c r="G56" s="146">
        <f t="shared" si="3"/>
        <v>10.533333333333333</v>
      </c>
      <c r="H56" s="164" t="s">
        <v>2709</v>
      </c>
      <c r="I56" s="112" t="s">
        <v>660</v>
      </c>
      <c r="J56" s="112" t="s">
        <v>674</v>
      </c>
      <c r="K56" s="114">
        <v>1095819827</v>
      </c>
      <c r="L56" s="115" t="s">
        <v>1148</v>
      </c>
      <c r="M56" s="110">
        <v>1</v>
      </c>
      <c r="N56" s="115" t="s">
        <v>27</v>
      </c>
      <c r="O56" s="115" t="s">
        <v>1148</v>
      </c>
      <c r="P56" s="77"/>
    </row>
    <row r="57" spans="1:16" s="7" customFormat="1" ht="24.75" customHeight="1" outlineLevel="1" x14ac:dyDescent="0.25">
      <c r="A57" s="132">
        <v>10</v>
      </c>
      <c r="B57" s="113"/>
      <c r="C57" s="115"/>
      <c r="D57" s="112"/>
      <c r="E57" s="163"/>
      <c r="F57" s="163"/>
      <c r="G57" s="146" t="str">
        <f t="shared" si="3"/>
        <v/>
      </c>
      <c r="H57" s="164"/>
      <c r="I57" s="112"/>
      <c r="J57" s="112"/>
      <c r="K57" s="114"/>
      <c r="L57" s="115"/>
      <c r="M57" s="110"/>
      <c r="N57" s="115"/>
      <c r="O57" s="115"/>
      <c r="P57" s="77"/>
    </row>
    <row r="58" spans="1:16" s="7" customFormat="1" ht="24.75" customHeight="1" outlineLevel="1" x14ac:dyDescent="0.25">
      <c r="A58" s="132">
        <v>11</v>
      </c>
      <c r="B58" s="113"/>
      <c r="C58" s="115"/>
      <c r="D58" s="112"/>
      <c r="E58" s="163"/>
      <c r="F58" s="163"/>
      <c r="G58" s="146" t="str">
        <f t="shared" si="3"/>
        <v/>
      </c>
      <c r="H58" s="164"/>
      <c r="I58" s="112"/>
      <c r="J58" s="112"/>
      <c r="K58" s="114"/>
      <c r="L58" s="115"/>
      <c r="M58" s="110"/>
      <c r="N58" s="115"/>
      <c r="O58" s="115"/>
      <c r="P58" s="77"/>
    </row>
    <row r="59" spans="1:16" s="7" customFormat="1" ht="24.75" customHeight="1" outlineLevel="1" x14ac:dyDescent="0.25">
      <c r="A59" s="132">
        <v>12</v>
      </c>
      <c r="B59" s="113"/>
      <c r="C59" s="115"/>
      <c r="D59" s="112"/>
      <c r="E59" s="163"/>
      <c r="F59" s="163"/>
      <c r="G59" s="146" t="str">
        <f t="shared" si="3"/>
        <v/>
      </c>
      <c r="H59" s="164"/>
      <c r="I59" s="112"/>
      <c r="J59" s="112"/>
      <c r="K59" s="114"/>
      <c r="L59" s="115"/>
      <c r="M59" s="110"/>
      <c r="N59" s="115"/>
      <c r="O59" s="115"/>
      <c r="P59" s="77"/>
    </row>
    <row r="60" spans="1:16" s="7" customFormat="1" ht="24.75" customHeight="1" outlineLevel="1" x14ac:dyDescent="0.25">
      <c r="A60" s="132">
        <v>13</v>
      </c>
      <c r="B60" s="113"/>
      <c r="C60" s="115"/>
      <c r="D60" s="112"/>
      <c r="E60" s="163"/>
      <c r="F60" s="163"/>
      <c r="G60" s="146" t="str">
        <f t="shared" si="3"/>
        <v/>
      </c>
      <c r="H60" s="164"/>
      <c r="I60" s="112"/>
      <c r="J60" s="112"/>
      <c r="K60" s="114"/>
      <c r="L60" s="115"/>
      <c r="M60" s="110"/>
      <c r="N60" s="115"/>
      <c r="O60" s="115"/>
      <c r="P60" s="77"/>
    </row>
    <row r="61" spans="1:16" s="7" customFormat="1" ht="24.75" customHeight="1" outlineLevel="1" x14ac:dyDescent="0.25">
      <c r="A61" s="132">
        <v>14</v>
      </c>
      <c r="B61" s="113"/>
      <c r="C61" s="115"/>
      <c r="D61" s="112"/>
      <c r="E61" s="163"/>
      <c r="F61" s="163"/>
      <c r="G61" s="146" t="str">
        <f t="shared" si="3"/>
        <v/>
      </c>
      <c r="H61" s="164"/>
      <c r="I61" s="112"/>
      <c r="J61" s="112"/>
      <c r="K61" s="114"/>
      <c r="L61" s="115"/>
      <c r="M61" s="110"/>
      <c r="N61" s="115"/>
      <c r="O61" s="115"/>
      <c r="P61" s="77"/>
    </row>
    <row r="62" spans="1:16" s="7" customFormat="1" ht="24.75" customHeight="1" outlineLevel="1" x14ac:dyDescent="0.25">
      <c r="A62" s="132">
        <v>15</v>
      </c>
      <c r="B62" s="113"/>
      <c r="C62" s="115"/>
      <c r="D62" s="112"/>
      <c r="E62" s="163"/>
      <c r="F62" s="163"/>
      <c r="G62" s="146" t="str">
        <f t="shared" si="3"/>
        <v/>
      </c>
      <c r="H62" s="164"/>
      <c r="I62" s="112"/>
      <c r="J62" s="112"/>
      <c r="K62" s="114"/>
      <c r="L62" s="115"/>
      <c r="M62" s="110"/>
      <c r="N62" s="115"/>
      <c r="O62" s="115"/>
      <c r="P62" s="77"/>
    </row>
    <row r="63" spans="1:16" s="7" customFormat="1" ht="24.75" customHeight="1" outlineLevel="1" x14ac:dyDescent="0.25">
      <c r="A63" s="132">
        <v>16</v>
      </c>
      <c r="B63" s="113"/>
      <c r="C63" s="115"/>
      <c r="D63" s="112"/>
      <c r="E63" s="163"/>
      <c r="F63" s="163"/>
      <c r="G63" s="146" t="str">
        <f t="shared" si="3"/>
        <v/>
      </c>
      <c r="H63" s="164"/>
      <c r="I63" s="112"/>
      <c r="J63" s="112"/>
      <c r="K63" s="114"/>
      <c r="L63" s="115"/>
      <c r="M63" s="110"/>
      <c r="N63" s="115"/>
      <c r="O63" s="115"/>
      <c r="P63" s="77"/>
    </row>
    <row r="64" spans="1:16" s="7" customFormat="1" ht="24.75" customHeight="1" outlineLevel="1" x14ac:dyDescent="0.25">
      <c r="A64" s="132">
        <v>17</v>
      </c>
      <c r="B64" s="113"/>
      <c r="C64" s="115"/>
      <c r="D64" s="112"/>
      <c r="E64" s="163"/>
      <c r="F64" s="163"/>
      <c r="G64" s="146" t="str">
        <f t="shared" si="3"/>
        <v/>
      </c>
      <c r="H64" s="164"/>
      <c r="I64" s="112"/>
      <c r="J64" s="63"/>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63"/>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63"/>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63"/>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112"/>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112"/>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173" t="s">
        <v>2633</v>
      </c>
      <c r="B109" s="174"/>
      <c r="C109" s="174"/>
      <c r="D109" s="174"/>
      <c r="E109" s="174"/>
      <c r="F109" s="174"/>
      <c r="G109" s="174"/>
      <c r="H109" s="174"/>
      <c r="I109" s="174"/>
      <c r="J109" s="174"/>
      <c r="K109" s="174"/>
      <c r="L109" s="174"/>
      <c r="M109" s="174"/>
      <c r="N109" s="174"/>
      <c r="O109" s="175"/>
      <c r="P109" s="74"/>
    </row>
    <row r="110" spans="1:16" ht="15" customHeight="1" x14ac:dyDescent="0.25">
      <c r="A110" s="176" t="s">
        <v>2656</v>
      </c>
      <c r="B110" s="177"/>
      <c r="C110" s="177"/>
      <c r="D110" s="177"/>
      <c r="E110" s="177"/>
      <c r="F110" s="177"/>
      <c r="G110" s="177"/>
      <c r="H110" s="177"/>
      <c r="I110" s="177"/>
      <c r="J110" s="177"/>
      <c r="K110" s="177"/>
      <c r="L110" s="177"/>
      <c r="M110" s="177"/>
      <c r="N110" s="177"/>
      <c r="O110" s="178"/>
    </row>
    <row r="111" spans="1:16" ht="15.75" thickBot="1" x14ac:dyDescent="0.3">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
      <c r="I112" s="187" t="s">
        <v>9</v>
      </c>
      <c r="J112" s="188"/>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2677</v>
      </c>
      <c r="E114" s="133">
        <v>44167</v>
      </c>
      <c r="F114" s="133">
        <v>44773</v>
      </c>
      <c r="G114" s="146">
        <f>IF(AND(E114&lt;&gt;"",F114&lt;&gt;""),((F114-E114)/30),"")</f>
        <v>20.2</v>
      </c>
      <c r="H114" s="113" t="s">
        <v>2687</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2678</v>
      </c>
      <c r="E115" s="133">
        <v>44167</v>
      </c>
      <c r="F115" s="133">
        <v>44773</v>
      </c>
      <c r="G115" s="146">
        <f t="shared" ref="G115:G116" si="5">IF(AND(E115&lt;&gt;"",F115&lt;&gt;""),((F115-E115)/30),"")</f>
        <v>20.2</v>
      </c>
      <c r="H115" s="113" t="s">
        <v>2688</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2679</v>
      </c>
      <c r="E116" s="133">
        <v>44167</v>
      </c>
      <c r="F116" s="133">
        <v>44773</v>
      </c>
      <c r="G116" s="146">
        <f t="shared" si="5"/>
        <v>20.2</v>
      </c>
      <c r="H116" s="113" t="s">
        <v>2687</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2679</v>
      </c>
      <c r="E117" s="133">
        <v>44167</v>
      </c>
      <c r="F117" s="133">
        <v>44773</v>
      </c>
      <c r="G117" s="146">
        <f t="shared" ref="G117:G159" si="6">IF(AND(E117&lt;&gt;"",F117&lt;&gt;""),((F117-E117)/30),"")</f>
        <v>20.2</v>
      </c>
      <c r="H117" s="113" t="s">
        <v>2687</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2679</v>
      </c>
      <c r="E118" s="133">
        <v>44167</v>
      </c>
      <c r="F118" s="133">
        <v>44773</v>
      </c>
      <c r="G118" s="146">
        <f t="shared" si="6"/>
        <v>20.2</v>
      </c>
      <c r="H118" s="113" t="s">
        <v>2687</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2680</v>
      </c>
      <c r="E119" s="133">
        <v>44167</v>
      </c>
      <c r="F119" s="133">
        <v>44773</v>
      </c>
      <c r="G119" s="146">
        <f t="shared" si="6"/>
        <v>20.2</v>
      </c>
      <c r="H119" s="113" t="s">
        <v>2686</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2681</v>
      </c>
      <c r="E120" s="133">
        <v>44167</v>
      </c>
      <c r="F120" s="133">
        <v>44773</v>
      </c>
      <c r="G120" s="146">
        <f t="shared" si="6"/>
        <v>20.2</v>
      </c>
      <c r="H120" s="113" t="s">
        <v>2686</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2682</v>
      </c>
      <c r="E121" s="133">
        <v>44167</v>
      </c>
      <c r="F121" s="133">
        <v>44773</v>
      </c>
      <c r="G121" s="146">
        <f t="shared" si="6"/>
        <v>20.2</v>
      </c>
      <c r="H121" s="113" t="s">
        <v>2686</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2683</v>
      </c>
      <c r="E122" s="133">
        <v>44166</v>
      </c>
      <c r="F122" s="133">
        <v>44773</v>
      </c>
      <c r="G122" s="146">
        <f t="shared" si="6"/>
        <v>20.233333333333334</v>
      </c>
      <c r="H122" s="113" t="s">
        <v>2687</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2683</v>
      </c>
      <c r="E123" s="133">
        <v>44166</v>
      </c>
      <c r="F123" s="133">
        <v>44773</v>
      </c>
      <c r="G123" s="146">
        <f t="shared" si="6"/>
        <v>20.233333333333334</v>
      </c>
      <c r="H123" s="113" t="s">
        <v>2687</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2684</v>
      </c>
      <c r="E124" s="133">
        <v>44166</v>
      </c>
      <c r="F124" s="133">
        <v>44773</v>
      </c>
      <c r="G124" s="146">
        <f t="shared" si="6"/>
        <v>20.233333333333334</v>
      </c>
      <c r="H124" s="113" t="s">
        <v>2687</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2685</v>
      </c>
      <c r="E125" s="133">
        <v>44175</v>
      </c>
      <c r="F125" s="133">
        <v>44773</v>
      </c>
      <c r="G125" s="146">
        <f t="shared" si="6"/>
        <v>19.933333333333334</v>
      </c>
      <c r="H125" s="113" t="s">
        <v>2689</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2685</v>
      </c>
      <c r="E126" s="133">
        <v>44175</v>
      </c>
      <c r="F126" s="133">
        <v>44773</v>
      </c>
      <c r="G126" s="146">
        <f t="shared" si="6"/>
        <v>19.933333333333334</v>
      </c>
      <c r="H126" s="113" t="s">
        <v>2689</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95" t="s">
        <v>13</v>
      </c>
      <c r="B162" s="196"/>
      <c r="C162" s="196"/>
      <c r="D162" s="196"/>
      <c r="E162" s="197"/>
      <c r="F162" s="196" t="s">
        <v>15</v>
      </c>
      <c r="G162" s="196"/>
      <c r="H162" s="196"/>
      <c r="I162" s="195" t="s">
        <v>16</v>
      </c>
      <c r="J162" s="196"/>
      <c r="K162" s="196"/>
      <c r="L162" s="196"/>
      <c r="M162" s="196"/>
      <c r="N162" s="196"/>
      <c r="O162" s="197"/>
      <c r="P162" s="74"/>
    </row>
    <row r="163" spans="1:28" ht="51.75" customHeight="1" x14ac:dyDescent="0.25">
      <c r="A163" s="198" t="s">
        <v>2660</v>
      </c>
      <c r="B163" s="199"/>
      <c r="C163" s="199"/>
      <c r="D163" s="199"/>
      <c r="E163" s="200"/>
      <c r="F163" s="201" t="s">
        <v>2661</v>
      </c>
      <c r="G163" s="201"/>
      <c r="H163" s="201"/>
      <c r="I163" s="198" t="s">
        <v>2630</v>
      </c>
      <c r="J163" s="199"/>
      <c r="K163" s="199"/>
      <c r="L163" s="199"/>
      <c r="M163" s="199"/>
      <c r="N163" s="199"/>
      <c r="O163" s="200"/>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2" t="s">
        <v>2614</v>
      </c>
      <c r="C165" s="202"/>
      <c r="D165" s="202"/>
      <c r="E165" s="8"/>
      <c r="F165" s="5"/>
      <c r="G165" s="203" t="s">
        <v>2614</v>
      </c>
      <c r="H165" s="203"/>
      <c r="I165" s="204" t="s">
        <v>1164</v>
      </c>
      <c r="J165" s="205"/>
      <c r="K165" s="205"/>
      <c r="L165" s="205"/>
      <c r="M165" s="205"/>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6" t="s">
        <v>2643</v>
      </c>
      <c r="J167" s="207"/>
      <c r="K167" s="207"/>
      <c r="L167" s="207"/>
      <c r="M167" s="207"/>
      <c r="N167" s="207"/>
      <c r="O167" s="208"/>
      <c r="U167" s="51"/>
    </row>
    <row r="168" spans="1:28" x14ac:dyDescent="0.25">
      <c r="A168" s="9"/>
      <c r="B168" s="225" t="s">
        <v>2658</v>
      </c>
      <c r="C168" s="225"/>
      <c r="D168" s="225"/>
      <c r="E168" s="8"/>
      <c r="F168" s="5"/>
      <c r="H168" s="79" t="s">
        <v>2657</v>
      </c>
      <c r="I168" s="206"/>
      <c r="J168" s="207"/>
      <c r="K168" s="207"/>
      <c r="L168" s="207"/>
      <c r="M168" s="207"/>
      <c r="N168" s="207"/>
      <c r="O168" s="20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2668</v>
      </c>
      <c r="B172" s="196"/>
      <c r="C172" s="196"/>
      <c r="D172" s="196"/>
      <c r="E172" s="196"/>
      <c r="F172" s="196"/>
      <c r="G172" s="196"/>
      <c r="H172" s="196"/>
      <c r="I172" s="196"/>
      <c r="J172" s="196"/>
      <c r="K172" s="196"/>
      <c r="L172" s="196"/>
      <c r="M172" s="196"/>
      <c r="N172" s="196"/>
      <c r="O172" s="197"/>
      <c r="P172" s="74"/>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2669</v>
      </c>
      <c r="C176" s="216"/>
      <c r="D176" s="216"/>
      <c r="E176" s="216"/>
      <c r="F176" s="216"/>
      <c r="G176" s="216"/>
      <c r="H176" s="20"/>
      <c r="I176" s="169" t="s">
        <v>2675</v>
      </c>
      <c r="J176" s="170"/>
      <c r="K176" s="170"/>
      <c r="L176" s="170"/>
      <c r="M176" s="17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25" x14ac:dyDescent="0.25">
      <c r="A178" s="9"/>
      <c r="B178" s="220"/>
      <c r="C178" s="221"/>
      <c r="D178" s="222"/>
      <c r="E178" s="153"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0"/>
      <c r="Z178" s="151" t="str">
        <f>IF(Y178&gt;0,SUM(E180+Y178),"")</f>
        <v/>
      </c>
      <c r="AA178" s="19"/>
      <c r="AB178" s="19"/>
    </row>
    <row r="179" spans="1:28" ht="23.25" x14ac:dyDescent="0.25">
      <c r="A179" s="9"/>
      <c r="B179" s="182" t="s">
        <v>2669</v>
      </c>
      <c r="C179" s="182"/>
      <c r="D179" s="182"/>
      <c r="E179" s="157">
        <v>0.02</v>
      </c>
      <c r="F179" s="156">
        <v>3.1E-2</v>
      </c>
      <c r="G179" s="151">
        <f>IF(F179&gt;0,SUM(E179+F179),"")</f>
        <v>5.1000000000000004E-2</v>
      </c>
      <c r="H179" s="5"/>
      <c r="I179" s="182" t="s">
        <v>2671</v>
      </c>
      <c r="J179" s="182"/>
      <c r="K179" s="182"/>
      <c r="L179" s="182"/>
      <c r="M179" s="158"/>
      <c r="O179" s="8"/>
      <c r="Q179" s="19"/>
      <c r="R179" s="145" t="str">
        <f>IF(M179&gt;0,SUM(L179+M179),"")</f>
        <v/>
      </c>
      <c r="T179" s="19"/>
      <c r="U179" s="228" t="s">
        <v>1166</v>
      </c>
      <c r="V179" s="228"/>
      <c r="W179" s="228"/>
      <c r="X179" s="24">
        <v>0.02</v>
      </c>
      <c r="Y179" s="150"/>
      <c r="Z179" s="151" t="str">
        <f>IF(Y179&gt;0,SUM(E181+Y179),"")</f>
        <v/>
      </c>
      <c r="AA179" s="19"/>
      <c r="AB179" s="19"/>
    </row>
    <row r="180" spans="1:28" ht="23.25" hidden="1" x14ac:dyDescent="0.25">
      <c r="A180" s="9"/>
      <c r="B180" s="168"/>
      <c r="C180" s="168"/>
      <c r="D180" s="168"/>
      <c r="E180" s="155"/>
      <c r="H180" s="5"/>
      <c r="I180" s="168"/>
      <c r="J180" s="168"/>
      <c r="K180" s="168"/>
      <c r="L180" s="168"/>
      <c r="M180" s="5"/>
      <c r="O180" s="8"/>
      <c r="Q180" s="19"/>
      <c r="R180" s="145" t="str">
        <f>IF(S180&gt;0,SUM(L180+S180),"")</f>
        <v/>
      </c>
      <c r="S180" s="150"/>
      <c r="T180" s="19"/>
      <c r="U180" s="228" t="s">
        <v>1167</v>
      </c>
      <c r="V180" s="228"/>
      <c r="W180" s="228"/>
      <c r="X180" s="24">
        <v>0.03</v>
      </c>
      <c r="Y180" s="150"/>
      <c r="Z180" s="151" t="str">
        <f>IF(Y180&gt;0,SUM(E182+Y180),"")</f>
        <v/>
      </c>
      <c r="AA180" s="19"/>
      <c r="AB180" s="19"/>
    </row>
    <row r="181" spans="1:28" ht="23.25" hidden="1" x14ac:dyDescent="0.25">
      <c r="A181" s="9"/>
      <c r="B181" s="168"/>
      <c r="C181" s="168"/>
      <c r="D181" s="168"/>
      <c r="E181" s="155"/>
      <c r="H181" s="5"/>
      <c r="I181" s="168"/>
      <c r="J181" s="168"/>
      <c r="K181" s="168"/>
      <c r="L181" s="168"/>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8"/>
      <c r="C182" s="168"/>
      <c r="D182" s="168"/>
      <c r="E182" s="155"/>
      <c r="H182" s="5"/>
      <c r="I182" s="168"/>
      <c r="J182" s="168"/>
      <c r="K182" s="168"/>
      <c r="L182" s="168"/>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8"/>
      <c r="J183" s="168"/>
      <c r="K183" s="168"/>
      <c r="L183" s="168"/>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5.1000000000000004E-2</v>
      </c>
      <c r="D185" s="89" t="s">
        <v>2628</v>
      </c>
      <c r="E185" s="92">
        <f>+(C185*SUM(K20:K35))</f>
        <v>178896208.39200002</v>
      </c>
      <c r="F185" s="90"/>
      <c r="G185" s="91"/>
      <c r="H185" s="86"/>
      <c r="I185" s="88" t="s">
        <v>2627</v>
      </c>
      <c r="J185" s="152">
        <f>+SUM(M179:M183)</f>
        <v>0</v>
      </c>
      <c r="K185" s="227" t="s">
        <v>2628</v>
      </c>
      <c r="L185" s="227"/>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197"/>
      <c r="P188" s="74"/>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186" t="s">
        <v>2636</v>
      </c>
      <c r="C192" s="186"/>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2700</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197"/>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226" t="s">
        <v>2659</v>
      </c>
      <c r="C199" s="226"/>
      <c r="D199" s="226"/>
      <c r="E199" s="226"/>
      <c r="F199" s="226"/>
      <c r="G199" s="226"/>
      <c r="H199" s="226"/>
      <c r="I199" s="226"/>
      <c r="J199" s="226"/>
      <c r="K199" s="226"/>
      <c r="L199" s="226"/>
      <c r="M199" s="226"/>
      <c r="N199" s="226"/>
      <c r="O199" s="8"/>
    </row>
    <row r="200" spans="1:18" x14ac:dyDescent="0.25">
      <c r="A200" s="9"/>
      <c r="B200" s="183"/>
      <c r="C200" s="183"/>
      <c r="D200" s="183"/>
      <c r="E200" s="183"/>
      <c r="F200" s="183"/>
      <c r="G200" s="183"/>
      <c r="H200" s="183"/>
      <c r="I200" s="183"/>
      <c r="J200" s="183"/>
      <c r="K200" s="183"/>
      <c r="L200" s="183"/>
      <c r="M200" s="183"/>
      <c r="N200" s="183"/>
      <c r="O200" s="8"/>
    </row>
    <row r="201" spans="1:18" x14ac:dyDescent="0.25">
      <c r="A201" s="9"/>
      <c r="B201" s="184" t="s">
        <v>2648</v>
      </c>
      <c r="C201" s="185"/>
      <c r="D201" s="185"/>
      <c r="E201" s="185"/>
      <c r="F201" s="185"/>
      <c r="G201" s="185"/>
      <c r="H201" s="185"/>
      <c r="I201" s="185"/>
      <c r="J201" s="185"/>
      <c r="K201" s="185"/>
      <c r="L201" s="185"/>
      <c r="M201" s="185"/>
      <c r="N201" s="18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2701</v>
      </c>
      <c r="J211" s="27" t="s">
        <v>2622</v>
      </c>
      <c r="K211" s="166" t="s">
        <v>662</v>
      </c>
      <c r="L211" s="21"/>
      <c r="M211" s="21"/>
      <c r="N211" s="21"/>
      <c r="O211" s="8"/>
    </row>
    <row r="212" spans="1:15" x14ac:dyDescent="0.25">
      <c r="A212" s="9"/>
      <c r="B212" s="27" t="s">
        <v>2619</v>
      </c>
      <c r="C212" s="166" t="s">
        <v>2700</v>
      </c>
      <c r="D212" s="21"/>
      <c r="G212" s="27" t="s">
        <v>2621</v>
      </c>
      <c r="H212" s="167" t="s">
        <v>2702</v>
      </c>
      <c r="J212" s="27" t="s">
        <v>2623</v>
      </c>
      <c r="K212" s="16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openxmlformats.org/package/2006/metadata/core-properties"/>
    <ds:schemaRef ds:uri="http://www.w3.org/XML/1998/namespace"/>
    <ds:schemaRef ds:uri="http://schemas.microsoft.com/office/2006/documentManagement/types"/>
    <ds:schemaRef ds:uri="4fb10211-09fb-4e80-9f0b-184718d5d98c"/>
    <ds:schemaRef ds:uri="a65d333d-5b59-4810-bc94-b80d9325abbc"/>
    <ds:schemaRef ds:uri="http://purl.org/dc/elements/1.1/"/>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2020-12-29T00:57:16Z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