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48" i="12"/>
  <c r="K126" i="12" l="1"/>
  <c r="K125" i="12"/>
  <c r="K124" i="12"/>
  <c r="K123" i="12"/>
  <c r="K122" i="12"/>
  <c r="K121" i="12"/>
  <c r="K120" i="12"/>
  <c r="K119" i="12"/>
  <c r="K118" i="12"/>
  <c r="K117" i="12"/>
  <c r="K116" i="12"/>
  <c r="K115"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<sst xmlns="http://schemas.openxmlformats.org/spreadsheetml/2006/main" count="3230" uniqueCount="2727">
  <si>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</si>
  <si>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</si>
  <si>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</si>
  <si>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</si>
  <si>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</si>
  <si>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</si>
  <si>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</si>
  <si>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</si>
  <si>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</si>
  <si>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</si>
  <si>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</si>
  <si>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</si>
  <si>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</si>
  <si>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</si>
  <si>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</si>
  <si>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</si>
  <si>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</si>
  <si>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</si>
  <si>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</si>
  <si>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</si>
  <si>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</si>
  <si>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</si>
  <si>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</si>
  <si>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</si>
  <si>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</si>
  <si>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</si>
  <si>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</si>
  <si>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</si>
  <si>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</si>
  <si>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</si>
  <si>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</si>
  <si>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</si>
  <si>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</si>
  <si>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</si>
  <si>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</si>
  <si>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</si>
  <si>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</si>
  <si>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</si>
  <si>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</si>
  <si>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</si>
  <si>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</si>
  <si>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</si>
  <si>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</si>
  <si>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</si>
  <si>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</si>
  <si>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</si>
  <si>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</si>
  <si>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</si>
  <si>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</si>
  <si>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</si>
  <si>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</si>
  <si>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</si>
  <si>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</si>
  <si>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</si>
  <si>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</si>
  <si>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</si>
  <si>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</si>
  <si>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</si>
  <si>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</si>
  <si>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</si>
  <si>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</si>
  <si>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</si>
  <si>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</si>
  <si>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</si>
  <si>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</si>
  <si>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</si>
  <si>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</si>
  <si>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</si>
  <si>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</si>
  <si>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</si>
  <si>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</si>
  <si>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</si>
  <si>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</si>
  <si>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</si>
  <si>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</si>
  <si>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</si>
  <si>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</si>
  <si>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</si>
  <si>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</si>
  <si>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</si>
  <si>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</si>
  <si>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</si>
  <si>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</si>
  <si>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</si>
  <si>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</si>
  <si>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</si>
  <si>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</si>
  <si>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</si>
  <si>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</si>
  <si>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</si>
  <si>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</si>
  <si>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</si>
  <si>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</si>
  <si>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</si>
  <si>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</si>
  <si>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</si>
  <si>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</si>
  <si>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</si>
  <si>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</si>
  <si>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</si>
  <si>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</si>
  <si>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</si>
  <si>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</si>
  <si>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</si>
  <si>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</si>
  <si>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</si>
  <si>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</si>
  <si>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</si>
  <si>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</si>
  <si>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</si>
  <si>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</si>
  <si>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</si>
  <si>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</si>
  <si>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</si>
  <si>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</si>
  <si>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</si>
  <si>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</si>
  <si>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</si>
  <si>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</si>
  <si>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</si>
  <si>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</si>
  <si>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</si>
  <si>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</si>
  <si>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</si>
  <si>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</si>
  <si>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</si>
  <si>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</si>
  <si>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</si>
  <si>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</si>
  <si>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</si>
  <si>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</si>
  <si>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</si>
  <si>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</si>
  <si>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</si>
  <si>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</si>
  <si>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</si>
  <si>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</si>
  <si>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</si>
  <si>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</si>
  <si>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</si>
  <si>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</si>
  <si>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</si>
  <si>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</si>
  <si>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</si>
  <si>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</si>
  <si>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</si>
  <si>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</si>
  <si>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</si>
  <si>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</si>
  <si>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</si>
  <si>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</si>
  <si>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</si>
  <si>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</si>
  <si>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</si>
  <si>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</si>
  <si>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</si>
  <si>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</si>
  <si>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</si>
  <si>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</si>
  <si>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</si>
  <si>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</si>
  <si>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</si>
  <si>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</si>
  <si>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</si>
  <si>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</si>
  <si>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</si>
  <si>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</si>
  <si>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</si>
  <si>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</si>
  <si>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</si>
  <si>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</si>
  <si>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</si>
  <si>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</si>
  <si>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</si>
  <si>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</si>
  <si>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</si>
  <si>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</si>
  <si>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</si>
  <si>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</si>
  <si>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</si>
  <si>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</si>
  <si>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</si>
  <si>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</si>
  <si>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</si>
  <si>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</si>
  <si>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</si>
  <si>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</si>
  <si>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</si>
  <si>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</si>
  <si>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</si>
  <si>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</si>
  <si>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</si>
  <si>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</si>
  <si>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</si>
  <si>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</si>
  <si>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</si>
  <si>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</si>
  <si>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</si>
  <si>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</si>
  <si>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</si>
  <si>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</si>
  <si>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</si>
  <si>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</si>
  <si>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</si>
  <si>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</si>
  <si>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</si>
  <si>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</si>
  <si>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</si>
  <si>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</si>
  <si>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</si>
  <si>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</si>
  <si>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</si>
  <si>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</si>
  <si>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</si>
  <si>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</si>
  <si>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</si>
  <si>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</si>
  <si>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</si>
  <si>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</si>
  <si>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</si>
  <si>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</si>
  <si>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</si>
  <si>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</si>
  <si>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</si>
  <si>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</si>
  <si>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</si>
  <si>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</si>
  <si>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</si>
  <si>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</si>
  <si>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</si>
  <si>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</si>
  <si>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</si>
  <si>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</si>
  <si>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</si>
  <si>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</si>
  <si>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</si>
  <si>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</si>
  <si>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</si>
  <si>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</si>
  <si>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</si>
  <si>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</si>
  <si>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</si>
  <si>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</si>
  <si>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</si>
  <si>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</si>
  <si>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</si>
  <si>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</si>
  <si>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</si>
  <si>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</si>
  <si>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</si>
  <si>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</si>
  <si>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</si>
  <si>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</si>
  <si>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</si>
  <si>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</si>
  <si>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</si>
  <si>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</si>
  <si>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</si>
  <si>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</si>
  <si>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</si>
  <si>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</si>
  <si>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</si>
  <si>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</si>
  <si>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</si>
  <si>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</si>
  <si>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</si>
  <si>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</si>
  <si>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</si>
  <si>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</si>
  <si>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</si>
  <si>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</si>
  <si>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</si>
  <si>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</si>
  <si>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</si>
  <si>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</si>
  <si>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</si>
  <si>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</si>
  <si>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</si>
  <si>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</si>
  <si>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</si>
  <si>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</si>
  <si>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</si>
  <si>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</si>
  <si>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</si>
  <si>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</si>
  <si>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</si>
  <si>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</si>
  <si>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</si>
  <si>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</si>
  <si>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</si>
  <si>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</si>
  <si>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</si>
  <si>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</si>
  <si>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</si>
  <si>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</si>
  <si>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</si>
  <si>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</si>
  <si>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</si>
  <si>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</si>
  <si>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</si>
  <si>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</si>
  <si>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</si>
  <si>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</si>
  <si>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</si>
  <si>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</si>
  <si>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</si>
  <si>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</si>
  <si>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</si>
  <si>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</si>
  <si>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</si>
  <si>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</si>
  <si>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</si>
  <si>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</si>
  <si>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</si>
  <si>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</si>
  <si>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</si>
  <si>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</si>
  <si>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</si>
  <si>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</si>
  <si>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</si>
  <si>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</si>
  <si>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</si>
  <si>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</si>
  <si>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</si>
  <si>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</si>
  <si>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</si>
  <si>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</si>
  <si>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</si>
  <si>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</si>
  <si>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</si>
  <si>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</si>
  <si>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</si>
  <si>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</si>
  <si>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</si>
  <si>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</si>
  <si>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</si>
  <si>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</si>
  <si>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</si>
  <si>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</si>
  <si>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</si>
  <si>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</si>
  <si>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</si>
  <si>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</si>
  <si>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</si>
  <si>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</si>
  <si>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</si>
  <si>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</si>
  <si>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</si>
  <si>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</si>
  <si>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</si>
  <si>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</si>
  <si>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</si>
  <si>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</si>
  <si>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</si>
  <si>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</si>
  <si>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</si>
  <si>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</si>
  <si>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</si>
  <si>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</si>
  <si>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</si>
  <si>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</si>
  <si>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</si>
  <si>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</si>
  <si>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</si>
  <si>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</si>
  <si>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</si>
  <si>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</si>
  <si>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</si>
  <si>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</si>
  <si>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</si>
  <si>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</si>
  <si>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</si>
  <si>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</si>
  <si>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</si>
  <si>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</si>
  <si>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</si>
  <si>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</si>
  <si>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</si>
  <si>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</si>
  <si>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</si>
  <si>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</si>
  <si>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</si>
  <si>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</si>
  <si>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</si>
  <si>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</si>
  <si>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</si>
  <si>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</si>
  <si>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</si>
  <si>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</si>
  <si>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</si>
  <si>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</si>
  <si>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</si>
  <si>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</si>
  <si>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</si>
  <si>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</si>
  <si>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</si>
  <si>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</si>
  <si>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</si>
  <si>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</si>
  <si>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</si>
  <si>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</si>
  <si>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</si>
  <si>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</si>
  <si>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</si>
  <si>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</si>
  <si>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</si>
  <si>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</si>
  <si>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</si>
  <si>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</si>
  <si>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</si>
  <si>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</si>
  <si>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</si>
  <si>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</si>
  <si>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</si>
  <si>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</si>
  <si>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</si>
  <si>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</si>
  <si>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</si>
  <si>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</si>
  <si>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</si>
  <si>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</si>
  <si>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</si>
  <si>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</si>
  <si>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</si>
  <si>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</si>
  <si>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</si>
  <si>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</si>
  <si>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</si>
  <si>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</si>
  <si>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</si>
  <si>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</si>
  <si>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</si>
  <si>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</si>
  <si>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</si>
  <si>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</si>
  <si>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</si>
  <si>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</si>
  <si>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</si>
  <si>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</si>
  <si>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</si>
  <si>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</si>
  <si>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</si>
  <si>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</si>
  <si>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</si>
  <si>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</si>
  <si>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</si>
  <si>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</si>
  <si>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</si>
  <si>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</si>
  <si>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</si>
  <si>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</si>
  <si>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</si>
  <si>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</si>
  <si>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</si>
  <si>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</si>
  <si>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</si>
  <si>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</si>
  <si>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</si>
  <si>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</si>
  <si>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</si>
  <si>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</si>
  <si>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</si>
  <si>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</si>
  <si>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</si>
  <si>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</si>
  <si>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</si>
  <si>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</si>
  <si>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</si>
  <si>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</si>
  <si>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</si>
  <si>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</si>
  <si>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</si>
  <si>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</si>
  <si>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</si>
  <si>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</si>
  <si>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</si>
  <si>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</si>
  <si>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</si>
  <si>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</si>
  <si>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</si>
  <si>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</si>
  <si>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</si>
  <si>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</si>
  <si>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</si>
  <si>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</si>
  <si>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</si>
  <si>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</si>
  <si>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</si>
  <si>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</si>
  <si>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</si>
  <si>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</si>
  <si>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</si>
  <si>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</si>
  <si>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</si>
  <si>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</si>
  <si>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</si>
  <si>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</si>
  <si>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</si>
  <si>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</si>
  <si>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</si>
  <si>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</si>
  <si>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</si>
  <si>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</si>
  <si>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</si>
  <si>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</si>
  <si>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</si>
  <si>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</si>
  <si>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</si>
  <si>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</si>
  <si>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</si>
  <si>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</si>
  <si>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</si>
  <si>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</si>
  <si>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</si>
  <si>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</si>
  <si>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</si>
  <si>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</si>
  <si>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</si>
  <si>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</si>
  <si>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</si>
  <si>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</si>
  <si>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</si>
  <si>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</si>
  <si>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</si>
  <si>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</si>
  <si>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</si>
  <si>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</si>
  <si>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</si>
  <si>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</si>
  <si>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</si>
  <si>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</si>
  <si>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</si>
  <si>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</si>
  <si>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</si>
  <si>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</si>
  <si>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</si>
  <si>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</si>
  <si>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</si>
  <si>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</si>
  <si>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</si>
  <si>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</si>
  <si>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</si>
  <si>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</si>
  <si>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</si>
  <si>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</si>
  <si>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</si>
  <si>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</si>
  <si>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</si>
  <si>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</si>
  <si>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</si>
  <si>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</si>
  <si>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</si>
  <si>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</si>
  <si>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</si>
  <si>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</si>
  <si>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</si>
  <si>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</si>
  <si>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</si>
  <si>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</si>
  <si>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</si>
  <si>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</si>
  <si>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</si>
  <si>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</si>
  <si>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</si>
  <si>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</si>
  <si>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</si>
  <si>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</si>
  <si>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</si>
  <si>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</si>
  <si>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</si>
  <si>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</si>
  <si>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</si>
  <si>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</si>
  <si>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</si>
  <si>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</si>
  <si>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</si>
  <si>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</si>
  <si>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</si>
  <si>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</si>
  <si>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</si>
  <si>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</si>
  <si>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</si>
  <si>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</si>
  <si>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</si>
  <si>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</si>
  <si>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</si>
  <si>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</si>
  <si>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</si>
  <si>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</si>
  <si>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</si>
  <si>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</si>
  <si>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</si>
  <si>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</si>
  <si>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</si>
  <si>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</si>
  <si>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</si>
  <si>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</si>
  <si>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</si>
  <si>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</si>
  <si>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</si>
  <si>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</si>
  <si>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</si>
  <si>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</si>
  <si>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</si>
  <si>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</si>
  <si>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</si>
  <si>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</si>
  <si>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</si>
  <si>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</si>
  <si>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</si>
  <si>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</si>
  <si>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</si>
  <si>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</si>
  <si>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</si>
  <si>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</si>
  <si>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</si>
  <si>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</si>
  <si>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</si>
  <si>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</si>
  <si>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</si>
  <si>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</si>
  <si>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</si>
  <si>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</si>
  <si>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</si>
  <si>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</si>
  <si>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</si>
  <si>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</si>
  <si>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</si>
  <si>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</si>
  <si>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</si>
  <si>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</si>
  <si>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</si>
  <si>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</si>
  <si>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</si>
  <si>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</si>
  <si>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</si>
  <si>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</si>
  <si>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</si>
  <si>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</si>
  <si>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</si>
  <si>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</si>
  <si>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</si>
  <si>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</si>
  <si>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</si>
  <si>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</si>
  <si>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</si>
  <si>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</si>
  <si>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</si>
  <si>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</si>
  <si>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</si>
  <si>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</si>
  <si>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</si>
  <si>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</si>
  <si>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</si>
  <si>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</si>
  <si>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</si>
  <si>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</si>
  <si>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</si>
  <si>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</si>
  <si>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</si>
  <si>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</si>
  <si>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</si>
  <si>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</si>
  <si>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</si>
  <si>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</si>
  <si>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</si>
  <si>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</si>
  <si>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</si>
  <si>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</si>
  <si>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</si>
  <si>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</si>
  <si>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</si>
  <si>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</si>
  <si>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</si>
  <si>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</si>
  <si>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</si>
  <si>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</si>
  <si>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</si>
  <si>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</si>
  <si>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</si>
  <si>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</si>
  <si>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</si>
  <si>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</si>
  <si>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</si>
  <si>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</si>
  <si>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</si>
  <si>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</si>
  <si>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</si>
  <si>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</si>
  <si>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</si>
  <si>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</si>
  <si>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</si>
  <si>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</si>
  <si>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</si>
  <si>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</si>
  <si>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</si>
  <si>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</si>
  <si>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</si>
  <si>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</si>
  <si>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</si>
  <si>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</si>
  <si>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</si>
  <si>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</si>
  <si>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</si>
  <si>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</si>
  <si>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</si>
  <si>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</si>
  <si>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</si>
  <si>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</si>
  <si>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</si>
  <si>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</si>
  <si>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</si>
  <si>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</si>
  <si>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</si>
  <si>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</si>
  <si>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</si>
  <si>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</si>
  <si>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</si>
  <si>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</si>
  <si>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</si>
  <si>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</si>
  <si>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</si>
  <si>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</si>
  <si>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</si>
  <si>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</si>
  <si>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</si>
  <si>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</si>
  <si>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</si>
  <si>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</si>
  <si>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</si>
  <si>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</si>
  <si>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</si>
  <si>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</si>
  <si>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</si>
  <si>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</si>
  <si>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</si>
  <si>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</si>
  <si>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</si>
  <si>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</si>
  <si>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</si>
  <si>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</si>
  <si>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</si>
  <si>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</si>
  <si>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</si>
  <si>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</si>
  <si>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</si>
  <si>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</si>
  <si>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</si>
  <si>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</si>
  <si>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</si>
  <si>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</si>
  <si>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</si>
  <si>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</si>
  <si>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</si>
  <si>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</si>
  <si>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</si>
  <si>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</si>
  <si>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</si>
  <si>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</si>
  <si>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</si>
  <si>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</si>
  <si>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</si>
  <si>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</si>
  <si>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</si>
  <si>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</si>
  <si>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</si>
  <si>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</si>
  <si>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</si>
  <si>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</si>
  <si>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</si>
  <si>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</si>
  <si>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</si>
  <si>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</si>
  <si>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</si>
  <si>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</si>
  <si>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</si>
  <si>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</si>
  <si>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</si>
  <si>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</si>
  <si>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</si>
  <si>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</si>
  <si>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</si>
  <si>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</si>
  <si>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</si>
  <si>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</si>
  <si>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</si>
  <si>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</si>
  <si>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</si>
  <si>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</si>
  <si>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</si>
  <si>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</si>
  <si>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</si>
  <si>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</si>
  <si>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</si>
  <si>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</si>
  <si>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</si>
  <si>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</si>
  <si>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</si>
  <si>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</si>
  <si>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</si>
  <si>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</si>
  <si>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</si>
  <si>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</si>
  <si>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</si>
  <si>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</si>
  <si>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</si>
  <si>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</si>
  <si>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</si>
  <si>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</si>
  <si>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</si>
  <si>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</si>
  <si>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</si>
  <si>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</si>
  <si>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</si>
  <si>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</si>
  <si>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</si>
  <si>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</si>
  <si>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</si>
  <si>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</si>
  <si>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</si>
  <si>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</si>
  <si>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</si>
  <si>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</si>
  <si>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</si>
  <si>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</si>
  <si>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</si>
  <si>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</si>
  <si>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</si>
  <si>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</si>
  <si>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</si>
  <si>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</si>
  <si>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</si>
  <si>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</si>
  <si>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</si>
  <si>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</si>
  <si>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</si>
  <si>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</si>
  <si>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</si>
  <si>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</si>
  <si>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</si>
  <si>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</si>
  <si>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</si>
  <si>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</si>
  <si>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</si>
  <si>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</si>
  <si>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</si>
  <si>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</si>
  <si>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</si>
  <si>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</si>
  <si>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</si>
  <si>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</si>
  <si>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</si>
  <si>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</si>
  <si>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</si>
  <si>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</si>
  <si>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</si>
  <si>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</si>
  <si>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</si>
  <si>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</si>
  <si>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</si>
  <si>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</si>
  <si>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</si>
  <si>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</si>
  <si>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</si>
  <si>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</si>
  <si>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</si>
  <si>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</si>
  <si>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</si>
  <si>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</si>
  <si>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</si>
  <si>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</si>
  <si>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</si>
  <si>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</si>
  <si>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</si>
  <si>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</si>
  <si>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</si>
  <si>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</si>
  <si>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</si>
  <si>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</si>
  <si>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</si>
  <si>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</si>
  <si>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</si>
  <si>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</si>
  <si>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</si>
  <si>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</si>
  <si>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</si>
  <si>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</si>
  <si>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</si>
  <si>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</si>
  <si>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</si>
  <si>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</si>
  <si>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</si>
  <si>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</si>
  <si>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</si>
  <si>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</si>
  <si>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</si>
  <si>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</si>
  <si>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</si>
  <si>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</si>
  <si>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</si>
  <si>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</si>
  <si>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</si>
  <si>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</si>
  <si>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</si>
  <si>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</si>
  <si>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</si>
  <si>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</si>
  <si>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</si>
  <si>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</si>
  <si>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</si>
  <si>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</si>
  <si>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</si>
  <si>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</si>
  <si>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</si>
  <si>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</si>
  <si>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</si>
  <si>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</si>
  <si>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</si>
  <si>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</si>
  <si>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</si>
  <si>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</si>
  <si>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</si>
  <si>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</si>
  <si>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</si>
  <si>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</si>
  <si>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</si>
  <si>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</si>
  <si>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</si>
  <si>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</si>
  <si>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</si>
  <si>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</si>
  <si>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</si>
  <si>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</si>
  <si>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</si>
  <si>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</si>
  <si>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</si>
  <si>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</si>
  <si>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</si>
  <si>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</si>
  <si>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</si>
  <si>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</si>
  <si>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</si>
  <si>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</si>
  <si>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</si>
  <si>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</si>
  <si>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</si>
  <si>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</si>
  <si>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</si>
  <si>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</si>
  <si>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</si>
  <si>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</si>
  <si>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</si>
  <si>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</si>
  <si>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</si>
  <si>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</si>
  <si>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</si>
  <si>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</si>
  <si>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</si>
  <si>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</si>
  <si>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</si>
  <si>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</si>
  <si>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</si>
  <si>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</si>
  <si>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</si>
  <si>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</si>
  <si>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</si>
  <si>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</si>
  <si>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</si>
  <si>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</si>
  <si>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</si>
  <si>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</si>
  <si>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</si>
  <si>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</si>
  <si>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</si>
  <si>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</si>
  <si>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</si>
  <si>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</si>
  <si>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</si>
  <si>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</si>
  <si>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</si>
  <si>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</si>
  <si>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</si>
  <si>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</si>
  <si>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</si>
  <si>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</si>
  <si>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</si>
  <si>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</si>
  <si>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</si>
  <si>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</si>
  <si>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</si>
  <si>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</si>
  <si>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</si>
  <si>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</si>
  <si>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</si>
  <si>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</si>
  <si>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</si>
  <si>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</si>
  <si>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</si>
  <si>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</si>
  <si>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</si>
  <si>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</si>
  <si>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</si>
  <si>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</si>
  <si>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</si>
  <si>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</si>
  <si>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</si>
  <si>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</si>
  <si>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</si>
  <si>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</si>
  <si>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</si>
  <si>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</si>
  <si>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</si>
  <si>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</si>
  <si>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</si>
  <si>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</si>
  <si>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</si>
  <si>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</si>
  <si>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</si>
  <si>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</si>
  <si>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</si>
  <si>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</si>
  <si>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</si>
  <si>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</si>
  <si>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</si>
  <si>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</si>
  <si>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</si>
  <si>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</si>
  <si>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</si>
  <si>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</si>
  <si>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</si>
  <si>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</si>
  <si>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</si>
  <si>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</si>
  <si>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</si>
  <si>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</si>
  <si>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</si>
  <si>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</si>
  <si>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</si>
  <si>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</si>
  <si>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</si>
  <si>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</si>
  <si>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</si>
  <si>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</si>
  <si>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</si>
  <si>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</si>
  <si>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</si>
  <si>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</si>
  <si>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</si>
  <si>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</si>
  <si>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</si>
  <si>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</si>
  <si>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</si>
  <si>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</si>
  <si>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</si>
  <si>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</si>
  <si>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</si>
  <si>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</si>
  <si>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</si>
  <si>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</si>
  <si>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</si>
  <si>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</si>
  <si>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</si>
  <si>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</si>
  <si>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</si>
  <si>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</si>
  <si>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</si>
  <si>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</si>
  <si>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</si>
  <si>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</si>
  <si>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</si>
  <si>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</si>
  <si>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</si>
  <si>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</si>
  <si>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</si>
  <si>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</si>
  <si>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</si>
  <si>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</si>
  <si>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</si>
  <si>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</si>
  <si>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</si>
  <si>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</si>
  <si>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</si>
  <si>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</si>
  <si>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</si>
  <si>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</si>
  <si>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</si>
  <si>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</si>
  <si>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</si>
  <si>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</si>
  <si>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</si>
  <si>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</si>
  <si>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</si>
  <si>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</si>
  <si>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</si>
  <si>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</si>
  <si>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</si>
  <si>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</si>
  <si>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</si>
  <si>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</si>
  <si>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</si>
  <si>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</si>
  <si>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</si>
  <si>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</si>
  <si>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</si>
  <si>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</si>
  <si>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</si>
  <si>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</si>
  <si>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</si>
  <si>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</si>
  <si>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</si>
  <si>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</si>
  <si>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</si>
  <si>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</si>
  <si>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</si>
  <si>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</si>
  <si>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</si>
  <si>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</si>
  <si>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</si>
  <si>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</si>
  <si>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</si>
  <si>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</si>
  <si>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</si>
  <si>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</si>
  <si>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</si>
  <si>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</si>
  <si>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</si>
  <si>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</si>
  <si>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</si>
  <si>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</si>
  <si>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</si>
  <si>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</si>
  <si>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</si>
  <si>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</si>
  <si>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</si>
  <si>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</si>
  <si>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</si>
  <si>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</si>
  <si>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</si>
  <si>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</si>
  <si>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</si>
  <si>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</si>
  <si>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</si>
  <si>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</si>
  <si>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</si>
  <si>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</si>
  <si>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</si>
  <si>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</si>
  <si>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</si>
  <si>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</si>
  <si>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</si>
  <si>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</si>
  <si>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</si>
  <si>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</si>
  <si>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</si>
  <si>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</si>
  <si>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</si>
  <si>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</si>
  <si>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</si>
  <si>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</si>
  <si>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</si>
  <si>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</si>
  <si>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</si>
  <si>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</si>
  <si>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</si>
  <si>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</si>
  <si>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</si>
  <si>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</si>
  <si>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</si>
  <si>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</si>
  <si>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</si>
  <si>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</si>
  <si>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</si>
  <si>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</si>
  <si>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</si>
  <si>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</si>
  <si>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</si>
  <si>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</si>
  <si>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</si>
  <si>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</si>
  <si>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</si>
  <si>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</si>
  <si>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</si>
  <si>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</si>
  <si>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</si>
  <si>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</si>
  <si>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</si>
  <si>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</si>
  <si>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</si>
  <si>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</si>
  <si>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</si>
  <si>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</si>
  <si>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</si>
  <si>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</si>
  <si>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</si>
  <si>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</si>
  <si>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</si>
  <si>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</si>
  <si>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</si>
  <si>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</si>
  <si>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</si>
  <si>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</si>
  <si>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</si>
  <si>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</si>
  <si>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</si>
  <si>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</si>
  <si>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</si>
  <si>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</si>
  <si>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</si>
  <si>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</si>
  <si>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</si>
  <si>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</si>
  <si>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</si>
  <si>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</si>
  <si>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</si>
  <si>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</si>
  <si>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</si>
  <si>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</si>
  <si>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</si>
  <si>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</si>
  <si>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</si>
  <si>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</si>
  <si>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</si>
  <si>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</si>
  <si>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</si>
  <si>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</si>
  <si>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</si>
  <si>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</si>
  <si>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</si>
  <si>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</si>
  <si>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</si>
  <si>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</si>
  <si>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</si>
  <si>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</si>
  <si>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</si>
  <si>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</si>
  <si>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</si>
  <si>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</si>
  <si>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</si>
  <si>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</si>
  <si>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</si>
  <si>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</si>
  <si>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</si>
  <si>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</si>
  <si>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</si>
  <si>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</si>
  <si>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</si>
  <si>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</si>
  <si>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</si>
  <si>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</si>
  <si>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</si>
  <si>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</si>
  <si>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</si>
  <si>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</si>
  <si>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</si>
  <si>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</si>
  <si>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</si>
  <si>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</si>
  <si>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</si>
  <si>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</si>
  <si>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</si>
  <si>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</si>
  <si>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</si>
  <si>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</si>
  <si>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</si>
  <si>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</si>
  <si>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</si>
  <si>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</si>
  <si>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</si>
  <si>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</si>
  <si>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</si>
  <si>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</si>
  <si>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</si>
  <si>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</si>
  <si>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</si>
  <si>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</si>
  <si>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</si>
  <si>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</si>
  <si>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</si>
  <si>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</si>
  <si>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</si>
  <si>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</si>
  <si>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</si>
  <si>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</si>
  <si>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</si>
  <si>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</si>
  <si>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</si>
  <si>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</si>
  <si>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</si>
  <si>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</si>
  <si>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</si>
  <si>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</si>
  <si>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</si>
  <si>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</si>
  <si>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</si>
  <si>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</si>
  <si>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</si>
  <si>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</si>
  <si>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</si>
  <si>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</si>
  <si>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</si>
  <si>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</si>
  <si>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</si>
  <si>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</si>
  <si>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</si>
  <si>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</si>
  <si>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</si>
  <si>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</si>
  <si>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</si>
  <si>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</si>
  <si>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</si>
  <si>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</si>
  <si>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</si>
  <si>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</si>
  <si>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</si>
  <si>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</si>
  <si>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</si>
  <si>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</si>
  <si>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</si>
  <si>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</si>
  <si>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</si>
  <si>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</si>
  <si>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</si>
  <si>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</si>
  <si>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</si>
  <si>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</si>
  <si>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</si>
  <si>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</si>
  <si>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</si>
  <si>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</si>
  <si>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</si>
  <si>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</si>
  <si>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</si>
  <si>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</si>
  <si>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</si>
  <si>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</si>
  <si>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</si>
  <si>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</si>
  <si>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</si>
  <si>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</si>
  <si>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</si>
  <si>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</si>
  <si>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</si>
  <si>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</si>
  <si>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</si>
  <si>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</si>
  <si>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</si>
  <si>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</si>
  <si>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</si>
  <si>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</si>
  <si>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</si>
  <si>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</si>
  <si>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</si>
  <si>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</si>
  <si>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</si>
  <si>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</si>
  <si>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</si>
  <si>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</si>
  <si>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</si>
  <si>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</si>
  <si>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</si>
  <si>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</si>
  <si>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</si>
  <si>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</si>
  <si>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</si>
  <si>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</si>
  <si>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</si>
  <si>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</si>
  <si>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</si>
  <si>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</si>
  <si>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</si>
  <si>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</si>
  <si>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</si>
  <si>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</si>
  <si>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</si>
  <si>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</si>
  <si>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</si>
  <si>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</si>
  <si>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</si>
  <si>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</si>
  <si>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</si>
  <si>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</si>
  <si>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</si>
  <si>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</si>
  <si>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</si>
  <si>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</si>
  <si>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</si>
  <si>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</si>
  <si>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</si>
  <si>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</si>
  <si>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</si>
  <si>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</si>
  <si>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</si>
  <si>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</si>
  <si>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</si>
  <si>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</si>
  <si>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</si>
  <si>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</si>
  <si>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</si>
  <si>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</si>
  <si>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</si>
  <si>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</si>
  <si>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</si>
  <si>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</si>
  <si>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</si>
  <si>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</si>
  <si>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</si>
  <si>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</si>
  <si>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</si>
  <si>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</si>
  <si>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</si>
  <si>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</si>
  <si>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</si>
  <si>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</si>
  <si>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</si>
  <si>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</si>
  <si>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</si>
  <si>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</si>
  <si>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</si>
  <si>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</si>
  <si>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</si>
  <si>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</si>
  <si>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</si>
  <si>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</si>
  <si>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</si>
  <si>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</si>
  <si>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</si>
  <si>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</si>
  <si>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</si>
  <si>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</si>
  <si>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</si>
  <si>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</si>
  <si>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</si>
  <si>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</si>
  <si>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</si>
  <si>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</si>
  <si>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</si>
  <si>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</si>
  <si>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</si>
  <si>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</si>
  <si>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</si>
  <si>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</si>
  <si>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</si>
  <si>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</si>
  <si>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</si>
  <si>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</si>
  <si>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</si>
  <si>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</si>
  <si>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</si>
  <si>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</si>
  <si>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</si>
  <si>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</si>
  <si>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</si>
  <si>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</si>
  <si>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</si>
  <si>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</si>
  <si>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</si>
  <si>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</si>
  <si>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</si>
  <si>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</si>
  <si>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</si>
  <si>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</si>
  <si>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</si>
  <si>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</si>
  <si>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</si>
  <si>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</si>
  <si>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</si>
  <si>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</si>
  <si>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</si>
  <si>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</si>
  <si>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</si>
  <si>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</si>
  <si>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</si>
  <si>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</si>
  <si>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</si>
  <si>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</si>
  <si>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</si>
  <si>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</si>
  <si>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</si>
  <si>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</si>
  <si>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</si>
  <si>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</si>
  <si>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</si>
  <si>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</si>
  <si>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</si>
  <si>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</si>
  <si>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</si>
  <si>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</si>
  <si>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</si>
  <si>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</si>
  <si>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</si>
  <si>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</si>
  <si>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</si>
  <si>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</si>
  <si>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</si>
  <si>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</si>
  <si>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</si>
  <si>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</si>
  <si>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</si>
  <si>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</si>
  <si>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</si>
  <si>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</si>
  <si>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</si>
  <si>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</si>
  <si>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</si>
  <si>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</si>
  <si>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</si>
  <si>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</si>
  <si>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</si>
  <si>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</si>
  <si>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</si>
  <si>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</si>
  <si>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</si>
  <si>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</si>
  <si>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</si>
  <si>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</si>
  <si>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</si>
  <si>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</si>
  <si>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</si>
  <si>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</si>
  <si>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</si>
  <si>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</si>
  <si>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</si>
  <si>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</si>
  <si>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</si>
  <si>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</si>
  <si>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</si>
  <si>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</si>
  <si>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</si>
  <si>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</si>
  <si>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</si>
  <si>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</si>
  <si>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</si>
  <si>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</si>
  <si>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</si>
  <si>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</si>
  <si>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</si>
  <si>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</si>
  <si>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</si>
  <si>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</si>
  <si>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</si>
  <si>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</si>
  <si>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</si>
  <si>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</si>
  <si>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</si>
  <si>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</si>
  <si>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</si>
  <si>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</si>
  <si>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</si>
  <si>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</si>
  <si>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</si>
  <si>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</si>
  <si>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</si>
  <si>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</si>
  <si>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</si>
  <si>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</si>
  <si>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</si>
  <si>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</si>
  <si>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</si>
  <si>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</si>
  <si>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</si>
  <si>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</si>
  <si>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</si>
  <si>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</si>
  <si>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</si>
  <si>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</si>
  <si>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</si>
  <si>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</si>
  <si>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</si>
  <si>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</si>
  <si>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</si>
  <si>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</si>
  <si>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</si>
  <si>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</si>
  <si>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</si>
  <si>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</si>
  <si>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</si>
  <si>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</si>
  <si>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</si>
  <si>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</si>
  <si>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</si>
  <si>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</si>
  <si>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</si>
  <si>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</si>
  <si>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</si>
  <si>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</si>
  <si>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</si>
  <si>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</si>
  <si>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</si>
  <si>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</si>
  <si>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</si>
  <si>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</si>
  <si>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</si>
  <si>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</si>
  <si>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</si>
  <si>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</si>
  <si>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</si>
  <si>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</si>
  <si>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</si>
  <si>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</si>
  <si>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</si>
  <si>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</si>
  <si>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</si>
  <si>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</si>
  <si>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</si>
  <si>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</si>
  <si>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</si>
  <si>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</si>
  <si>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</si>
  <si>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</si>
  <si>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</si>
  <si>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</si>
  <si>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</si>
  <si>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</si>
  <si>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</si>
  <si>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</si>
  <si>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</si>
  <si>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</si>
  <si>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</si>
  <si>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</si>
  <si>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</si>
  <si>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</si>
  <si>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</si>
  <si>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</si>
  <si>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</si>
  <si>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</si>
  <si>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</si>
  <si>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</si>
  <si>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</si>
  <si>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</si>
  <si>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</si>
  <si>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</si>
  <si>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</si>
  <si>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</si>
  <si>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</si>
  <si>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</si>
  <si>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</si>
  <si>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</si>
  <si>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</si>
  <si>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</si>
  <si>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</si>
  <si>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</si>
  <si>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</si>
  <si>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</si>
  <si>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</si>
  <si>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</si>
  <si>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</si>
  <si>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</si>
  <si>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</si>
  <si>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</si>
  <si>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</si>
  <si>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</si>
  <si>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</si>
  <si>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</si>
  <si>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</si>
  <si>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</si>
  <si>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</si>
  <si>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</si>
  <si>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</si>
  <si>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</si>
  <si>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</si>
  <si>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</si>
  <si>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</si>
  <si>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</si>
  <si>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</si>
  <si>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</si>
  <si>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</si>
  <si>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</si>
  <si>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</si>
  <si>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</si>
  <si>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</si>
  <si>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</si>
  <si>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</si>
  <si>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</si>
  <si>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</si>
  <si>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</si>
  <si>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</si>
  <si>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</si>
  <si>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</si>
  <si>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</si>
  <si>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</si>
  <si>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</si>
  <si>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</si>
  <si>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</si>
  <si>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</si>
  <si>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</si>
  <si>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</si>
  <si>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</si>
  <si>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</si>
  <si>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</si>
  <si>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</si>
  <si>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</si>
  <si>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</si>
  <si>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</si>
  <si>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</si>
  <si>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</si>
  <si>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</si>
  <si>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</si>
  <si>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</si>
  <si>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</si>
  <si>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</si>
  <si>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</si>
  <si>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</si>
  <si>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</si>
  <si>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</si>
  <si>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</si>
  <si>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</si>
  <si>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</si>
  <si>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</si>
  <si>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</si>
  <si>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</si>
  <si>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</si>
  <si>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</si>
  <si>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</si>
  <si>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</si>
  <si>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</si>
  <si>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</si>
  <si>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</si>
  <si>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</si>
  <si>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</si>
  <si>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</si>
  <si>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</si>
  <si>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</si>
  <si>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</si>
  <si>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</si>
  <si>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</si>
  <si>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</si>
  <si>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</si>
  <si>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</si>
  <si>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</si>
  <si>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</si>
  <si>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</si>
  <si>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</si>
  <si>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</si>
  <si>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</si>
  <si>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</si>
  <si>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</si>
  <si>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</si>
  <si>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</si>
  <si>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</si>
  <si>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</si>
  <si>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</si>
  <si>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</si>
  <si>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</si>
  <si>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</si>
  <si>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</si>
  <si>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</si>
  <si>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</si>
  <si>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</si>
  <si>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</si>
  <si>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</si>
  <si>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</si>
  <si>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</si>
  <si>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</si>
  <si>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</si>
  <si>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</si>
  <si>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</si>
  <si>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</si>
  <si>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</si>
  <si>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</si>
  <si>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</si>
  <si>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</si>
  <si>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</si>
  <si>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</si>
  <si>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</si>
  <si>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</si>
  <si>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</si>
  <si>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</si>
  <si>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</si>
  <si>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</si>
  <si>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</si>
  <si>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</si>
  <si>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</si>
  <si>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</si>
  <si>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</si>
  <si>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</si>
  <si>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</si>
  <si>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</si>
  <si>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</si>
  <si>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</si>
  <si>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</si>
  <si>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</si>
  <si>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</si>
  <si>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</si>
  <si>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</si>
  <si>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</si>
  <si>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</si>
  <si>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</si>
  <si>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</si>
  <si>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</si>
  <si>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</si>
  <si>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</si>
  <si>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</si>
  <si>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</si>
  <si>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</si>
  <si>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</si>
  <si>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</si>
  <si>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</si>
  <si>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</si>
  <si>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</si>
  <si>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</si>
  <si>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</si>
  <si>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</si>
  <si>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</si>
  <si>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</si>
  <si>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</si>
  <si>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</si>
  <si>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</si>
  <si>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</si>
  <si>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</si>
  <si>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</si>
  <si>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</si>
  <si>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</si>
  <si>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</si>
  <si>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</si>
  <si>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</si>
  <si>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</si>
  <si>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</si>
  <si>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</si>
  <si>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</si>
  <si>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</si>
  <si>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</si>
  <si>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</si>
  <si>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</si>
  <si>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</si>
  <si>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</si>
  <si>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</si>
  <si>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</si>
  <si>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</si>
  <si>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</si>
  <si>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</si>
  <si>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</si>
  <si>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</si>
  <si>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</si>
  <si>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</si>
  <si>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</si>
  <si>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</si>
  <si>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</si>
  <si>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</si>
  <si>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</si>
  <si>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</si>
  <si>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</si>
  <si>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</si>
  <si>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</si>
  <si>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</si>
  <si>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</si>
  <si>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</si>
  <si>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</si>
  <si>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</si>
  <si>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</si>
  <si>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</si>
  <si>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</si>
  <si>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</si>
  <si>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</si>
  <si>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</si>
  <si>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</si>
  <si>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</si>
  <si>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</si>
  <si>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</si>
  <si>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</si>
  <si>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</si>
  <si>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</si>
  <si>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</si>
  <si>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</si>
  <si>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</si>
  <si>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</si>
  <si>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</si>
  <si>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</si>
  <si>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</si>
  <si>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</si>
  <si>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</si>
  <si>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</si>
  <si>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</si>
  <si>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</si>
  <si>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</si>
  <si>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</si>
  <si>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</si>
  <si>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</si>
  <si>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</si>
  <si>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</si>
  <si>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</si>
  <si>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</si>
  <si>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</si>
  <si>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</si>
  <si>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</si>
  <si>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</si>
  <si>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</si>
  <si>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</si>
  <si>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</si>
  <si>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</si>
  <si>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</si>
  <si>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</si>
  <si>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</si>
  <si>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</si>
  <si>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</si>
  <si>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</si>
  <si>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</si>
  <si>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</si>
  <si>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</si>
  <si>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</si>
  <si>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</si>
  <si>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</si>
  <si>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</si>
  <si>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</si>
  <si>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</si>
  <si>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</si>
  <si>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</si>
  <si>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</si>
  <si>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</si>
  <si>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</si>
  <si>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</si>
  <si>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</si>
  <si>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</si>
  <si>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</si>
  <si>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</si>
  <si>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</si>
  <si>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</si>
  <si>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</si>
  <si>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</si>
  <si>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</si>
  <si>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</si>
  <si>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</si>
  <si>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</si>
  <si>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</si>
  <si>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</si>
  <si>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</si>
  <si>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</si>
  <si>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</si>
  <si>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</si>
  <si>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</si>
  <si>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</si>
  <si>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</si>
  <si>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</si>
  <si>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</si>
  <si>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</si>
  <si>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</si>
  <si>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</si>
  <si>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</si>
  <si>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</si>
  <si>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</si>
  <si>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</si>
  <si>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</si>
  <si>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</si>
  <si>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</si>
  <si>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</si>
  <si>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</si>
  <si>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</si>
  <si>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</si>
  <si>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</si>
  <si>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</si>
  <si>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</si>
  <si>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</si>
  <si>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</si>
  <si>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</si>
  <si>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</si>
  <si>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</si>
  <si>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</si>
  <si>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</si>
  <si>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</si>
  <si>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</si>
  <si>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</si>
  <si>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</si>
  <si>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</si>
  <si>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</si>
  <si>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</si>
  <si>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</si>
  <si>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</si>
  <si>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</si>
  <si>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</si>
  <si>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</si>
  <si>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</si>
  <si>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</si>
  <si>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</si>
  <si>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</si>
  <si>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</si>
  <si>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</si>
  <si>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</si>
  <si>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</si>
  <si>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</si>
  <si>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</si>
  <si>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</si>
  <si>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</si>
  <si>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</si>
  <si>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</si>
  <si>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</si>
  <si>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</si>
  <si>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</si>
  <si>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</si>
  <si>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</si>
  <si>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</si>
  <si>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</si>
  <si>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</si>
  <si>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</si>
  <si>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</si>
  <si>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</si>
  <si>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</si>
  <si>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</si>
  <si>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</si>
  <si>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</si>
  <si>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</si>
  <si>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</si>
  <si>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</si>
  <si>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</si>
  <si>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</si>
  <si>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</si>
  <si>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</si>
  <si>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</si>
  <si>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</si>
  <si>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</si>
  <si>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</si>
  <si>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</si>
  <si>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</si>
  <si>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</si>
  <si>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</si>
  <si>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</si>
  <si>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</si>
  <si>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</si>
  <si>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</si>
  <si>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</si>
  <si>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</si>
  <si>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</si>
  <si>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</si>
  <si>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</si>
  <si>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</si>
  <si>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</si>
  <si>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</si>
  <si>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</si>
  <si>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</si>
  <si>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</si>
  <si>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</si>
  <si>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</si>
  <si>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</si>
  <si>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</si>
  <si>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</si>
  <si>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</si>
  <si>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</si>
  <si>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</si>
  <si>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</si>
  <si>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</si>
  <si>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</si>
  <si>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</si>
  <si>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</si>
  <si>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</si>
  <si>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</si>
  <si>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</si>
  <si>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</si>
  <si>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</si>
  <si>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</si>
  <si>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</si>
  <si>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</si>
  <si>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</si>
  <si>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</si>
  <si>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</si>
  <si>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</si>
  <si>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</si>
  <si>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</si>
  <si>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</si>
  <si>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</si>
  <si>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</si>
  <si>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</si>
  <si>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</si>
  <si>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</si>
  <si>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</si>
  <si>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</si>
  <si>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</si>
  <si>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</si>
  <si>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</si>
  <si>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</si>
  <si>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</si>
  <si>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</si>
  <si>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</si>
  <si>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</si>
  <si>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</si>
  <si>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</si>
  <si>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</si>
  <si>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</si>
  <si>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</si>
  <si>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</si>
  <si>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</si>
  <si>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</si>
  <si>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</si>
  <si>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</si>
  <si>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</si>
  <si>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</si>
  <si>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</si>
  <si>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</si>
  <si>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</si>
  <si>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</si>
  <si>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</si>
  <si>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</si>
  <si>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</si>
  <si>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</si>
  <si>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</si>
  <si>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</si>
  <si>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</si>
  <si>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</si>
  <si>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</si>
  <si>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</si>
  <si>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</si>
  <si>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</si>
  <si>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</si>
  <si>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</si>
  <si>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</si>
  <si>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</si>
  <si>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</si>
  <si>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</si>
  <si>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</si>
  <si>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</si>
  <si>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</si>
  <si>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</si>
  <si>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</si>
  <si>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</si>
  <si>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</si>
  <si>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</si>
  <si>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</si>
  <si>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</si>
  <si>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</si>
  <si>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</si>
  <si>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</si>
  <si>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</si>
  <si>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</si>
  <si>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</si>
  <si>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</si>
  <si>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</si>
  <si>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</si>
  <si>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</si>
  <si>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</si>
  <si>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</si>
  <si>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</si>
  <si>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</si>
  <si>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</si>
  <si>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</si>
  <si>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</si>
  <si>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</si>
  <si>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</si>
  <si>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</si>
  <si>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</si>
  <si>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</si>
  <si>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</si>
  <si>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</si>
  <si>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</si>
  <si>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</si>
  <si>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</si>
  <si>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</si>
  <si>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</si>
  <si>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</si>
  <si>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</si>
  <si>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</si>
  <si>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</si>
  <si>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</si>
  <si>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</si>
  <si>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</si>
  <si>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</si>
  <si>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</si>
  <si>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</si>
  <si>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</si>
  <si>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</si>
  <si>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</si>
  <si>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</si>
  <si>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</si>
  <si>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</si>
  <si>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</si>
  <si>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</si>
  <si>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</si>
  <si>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</si>
  <si>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</si>
  <si>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</si>
  <si>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</si>
  <si>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</si>
  <si>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</si>
  <si>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</si>
  <si>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</si>
  <si>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</si>
  <si>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</si>
  <si>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</si>
  <si>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</si>
  <si>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</si>
  <si>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</si>
  <si>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</si>
  <si>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</si>
  <si>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</si>
  <si>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</si>
  <si>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</si>
  <si>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</si>
  <si>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</si>
  <si>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</si>
  <si>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</si>
  <si>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</si>
  <si>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</si>
  <si>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</si>
  <si>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</si>
  <si>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</si>
  <si>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</si>
  <si>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</si>
  <si>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</si>
  <si>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</si>
  <si>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</si>
  <si>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</si>
  <si>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</si>
  <si>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</si>
  <si>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</si>
  <si>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</si>
  <si>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</si>
  <si>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</si>
  <si>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</si>
  <si>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</si>
  <si>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</si>
  <si>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</si>
  <si>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</si>
  <si>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</si>
  <si>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</si>
  <si>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</si>
  <si>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</si>
  <si>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</si>
  <si>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</si>
  <si>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</si>
  <si>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</si>
  <si>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</si>
  <si>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</si>
  <si>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</si>
  <si>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</si>
  <si>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</si>
  <si>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</si>
  <si>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</si>
  <si>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</si>
  <si>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</si>
  <si>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</si>
  <si>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</si>
  <si>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</si>
  <si>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</si>
  <si>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</si>
  <si>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</si>
  <si>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</si>
  <si>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</si>
  <si>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</si>
  <si>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</si>
  <si>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</si>
  <si>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</si>
  <si>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</si>
  <si>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</si>
  <si>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</si>
  <si>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</si>
  <si>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</si>
  <si>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</si>
  <si>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</si>
  <si>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</si>
  <si>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</si>
  <si>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</si>
  <si>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</si>
  <si>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</si>
  <si>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</si>
  <si>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</si>
  <si>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</si>
  <si>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</si>
  <si>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</si>
  <si>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</si>
  <si>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</si>
  <si>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</si>
  <si>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</si>
  <si>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</si>
  <si>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</si>
  <si>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</si>
  <si>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</si>
  <si>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</si>
  <si>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</si>
  <si>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</si>
  <si>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</si>
  <si>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</si>
  <si>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</si>
  <si>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</si>
  <si>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</si>
  <si>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</si>
  <si>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</si>
  <si>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</si>
  <si>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</si>
  <si>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</si>
  <si>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</si>
  <si>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</si>
  <si>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</si>
  <si>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</si>
  <si>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</si>
  <si>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</si>
  <si>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</si>
  <si>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</si>
  <si>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</si>
  <si>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</si>
  <si>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</si>
  <si>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</si>
  <si>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</si>
  <si>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</si>
  <si>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</si>
  <si>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</si>
  <si>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</si>
  <si>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</si>
  <si>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</si>
  <si>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</si>
  <si>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</si>
  <si>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</si>
  <si>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</si>
  <si>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</si>
  <si>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</si>
  <si>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</si>
  <si>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</si>
  <si>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</si>
  <si>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</si>
  <si>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</si>
  <si>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</si>
  <si>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</si>
  <si>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</si>
  <si>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</si>
  <si>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</si>
  <si>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</si>
  <si>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</si>
  <si>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</si>
  <si>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</si>
  <si>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</si>
  <si>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</si>
  <si>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</si>
  <si>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</si>
  <si>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</si>
  <si>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</si>
  <si>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</si>
  <si>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</si>
  <si>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</si>
  <si>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</si>
  <si>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</si>
  <si>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</si>
  <si>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</si>
  <si>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</si>
  <si>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</si>
  <si>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</si>
  <si>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</si>
  <si>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</si>
  <si>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</si>
  <si>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</si>
  <si>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</si>
  <si>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</si>
  <si>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</si>
  <si>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</si>
  <si>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</si>
  <si>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</si>
  <si>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</si>
  <si>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</si>
  <si>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</si>
  <si>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</si>
  <si>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</si>
  <si>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</si>
  <si>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</si>
  <si>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</si>
  <si>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</si>
  <si>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</si>
  <si>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</si>
  <si>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</si>
  <si>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</si>
  <si>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</si>
  <si>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</si>
  <si>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</si>
  <si>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</si>
  <si>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</si>
  <si>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</si>
  <si>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</si>
  <si>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</si>
  <si>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</si>
  <si>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</si>
  <si>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</si>
  <si>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</si>
  <si>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</si>
  <si>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</si>
  <si>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</si>
  <si>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</si>
  <si>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</si>
  <si>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</si>
  <si>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</si>
  <si>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</si>
  <si>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</si>
  <si>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</si>
  <si>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</si>
  <si>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</si>
  <si>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</si>
  <si>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</si>
  <si>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</si>
  <si>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</si>
  <si>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</si>
  <si>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</si>
  <si>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</si>
  <si>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</si>
  <si>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</si>
  <si>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</si>
  <si>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</si>
  <si>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</si>
  <si>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</si>
  <si>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</si>
  <si>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</si>
  <si>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</si>
  <si>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</si>
  <si>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</si>
  <si>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</si>
  <si>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</si>
  <si>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</si>
  <si>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</si>
  <si>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</si>
  <si>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</si>
  <si>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</si>
  <si>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</si>
  <si>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</si>
  <si>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</si>
  <si>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</si>
  <si>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</si>
  <si>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</si>
  <si>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</si>
  <si>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</si>
  <si>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</si>
  <si>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</si>
  <si>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</si>
  <si>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</si>
  <si>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</si>
  <si>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</si>
  <si>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</si>
  <si>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</si>
  <si>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</si>
  <si>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</si>
  <si>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</si>
  <si>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</si>
  <si>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</si>
  <si>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</si>
  <si>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</si>
  <si>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</si>
  <si>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</si>
  <si>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</si>
  <si>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</si>
  <si>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</si>
  <si>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</si>
  <si>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</si>
  <si>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</si>
  <si>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</si>
  <si>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</si>
  <si>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</si>
  <si>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</si>
  <si>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</si>
  <si>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</si>
  <si>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</si>
  <si>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</si>
  <si>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</si>
  <si>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</si>
  <si>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</si>
  <si>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</si>
  <si>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</si>
  <si>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</si>
  <si>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</si>
  <si>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</si>
  <si>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</si>
  <si>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</si>
  <si>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</si>
  <si>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</si>
  <si>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</si>
  <si>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</si>
  <si>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</si>
  <si>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</si>
  <si>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</si>
  <si>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</si>
  <si>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</si>
  <si>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</si>
  <si>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</si>
  <si>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</si>
  <si>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</si>
  <si>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</si>
  <si>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</si>
  <si>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</si>
  <si>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</si>
  <si>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</si>
  <si>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</si>
  <si>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</si>
  <si>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</si>
  <si>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</si>
  <si>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</si>
  <si>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</si>
  <si>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</si>
  <si>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</si>
  <si>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</si>
  <si>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</si>
  <si>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</si>
  <si>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</si>
  <si>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</si>
  <si>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</si>
  <si>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</si>
  <si>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</si>
  <si>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</si>
  <si>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</si>
  <si>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</si>
  <si>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</si>
  <si>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</si>
  <si>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</si>
  <si>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</si>
  <si>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</si>
  <si>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</si>
  <si>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</si>
  <si>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</si>
  <si>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</si>
  <si>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</si>
  <si>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</si>
  <si>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</si>
  <si>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</si>
  <si>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</si>
  <si>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</si>
  <si>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</si>
  <si>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</si>
  <si>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</si>
  <si>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</si>
  <si>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</si>
  <si>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</si>
  <si>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</si>
  <si>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</si>
  <si>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</si>
  <si>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</si>
  <si>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</si>
  <si>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</si>
  <si>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</si>
  <si>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</si>
  <si>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</si>
  <si>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</si>
  <si>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</si>
  <si>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</si>
  <si>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</si>
  <si>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</si>
  <si>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</si>
  <si>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</si>
  <si>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</si>
  <si>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</si>
  <si>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</si>
  <si>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</si>
  <si>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</si>
  <si>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</si>
  <si>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</si>
  <si>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</si>
  <si>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</si>
  <si>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</si>
  <si>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</si>
  <si>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</si>
  <si>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</si>
  <si>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</si>
  <si>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</si>
  <si>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</si>
  <si>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</si>
  <si>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</si>
  <si>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</si>
  <si>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</si>
  <si>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</si>
  <si>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</si>
  <si>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</si>
  <si>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</si>
  <si>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</si>
  <si>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</si>
  <si>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</si>
  <si>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</si>
  <si>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</si>
  <si>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</si>
  <si>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</si>
  <si>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</si>
  <si>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</si>
  <si>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</si>
  <si>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</si>
  <si>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</si>
  <si>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</si>
  <si>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</si>
  <si>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</si>
  <si>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</si>
  <si>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</si>
  <si>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</si>
  <si>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</si>
  <si>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</si>
  <si>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</si>
  <si>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</si>
  <si>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</si>
  <si>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</si>
  <si>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</si>
  <si>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</si>
  <si>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</si>
  <si>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</si>
  <si>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</si>
  <si>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</si>
  <si>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</si>
  <si>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</si>
  <si>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</si>
  <si>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</si>
  <si>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</si>
  <si>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</si>
  <si>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</si>
  <si>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</si>
  <si>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</si>
  <si>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</si>
  <si>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</si>
  <si>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</si>
  <si>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</si>
  <si>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</si>
  <si>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</si>
  <si>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</si>
  <si>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</si>
  <si>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</si>
  <si>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</si>
  <si>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</si>
  <si>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</si>
  <si>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</si>
  <si>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</si>
  <si>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</si>
  <si>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</si>
  <si>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</si>
  <si>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</si>
  <si>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</si>
  <si>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</si>
  <si>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</si>
  <si>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</si>
  <si>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</si>
  <si>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</si>
  <si>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</si>
  <si>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</si>
  <si>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</si>
  <si>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</si>
  <si>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</si>
  <si>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</si>
  <si>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</si>
  <si>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</si>
  <si>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</si>
  <si>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</si>
  <si>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</si>
  <si>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</si>
  <si>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</si>
  <si>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</si>
  <si>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</si>
  <si>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</si>
  <si>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</si>
  <si>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</si>
  <si>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</si>
  <si>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</si>
  <si>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</si>
  <si>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</si>
  <si>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</si>
  <si>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</si>
  <si>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</si>
  <si>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</si>
  <si>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</si>
  <si>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</si>
  <si>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</si>
  <si>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</si>
  <si>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</si>
  <si>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</si>
  <si>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</si>
  <si>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</si>
  <si>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</si>
  <si>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</si>
  <si>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</si>
  <si>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</si>
  <si>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</si>
  <si>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</si>
  <si>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</si>
  <si>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</si>
  <si>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</si>
  <si>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</si>
  <si>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</si>
  <si>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</si>
  <si>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</si>
  <si>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</si>
  <si>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</si>
  <si>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</si>
  <si>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</si>
  <si>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</si>
  <si>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</si>
  <si>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</si>
  <si>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</si>
  <si>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</si>
  <si>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</si>
  <si>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</si>
  <si>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</si>
  <si>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</si>
  <si>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</si>
  <si>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</si>
  <si>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</si>
  <si>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</si>
  <si>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</si>
  <si>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</si>
  <si>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</si>
  <si>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</si>
  <si>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</si>
  <si>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</si>
  <si>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</si>
  <si>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</si>
  <si>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</si>
  <si>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</si>
  <si>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</si>
  <si>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</si>
  <si>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</si>
  <si>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472 - 24/10/2016</t>
  </si>
  <si>
    <t>CONTRATO   563- 13/12/2016</t>
  </si>
  <si>
    <t xml:space="preserve">CONTRATO 355-21/09/2017 </t>
  </si>
  <si>
    <t>CONTRATO   353-20/09/2017</t>
  </si>
  <si>
    <t>CONTRATO 357 15/12/2018</t>
  </si>
  <si>
    <t>CONTRATO 371  15/12/2018</t>
  </si>
  <si>
    <t>CONTRATO 145 24/07/2018</t>
  </si>
  <si>
    <t>CONTRATO 153 24/07/2018</t>
  </si>
  <si>
    <t>"PRESTAR EL SERVICIO DE ATENCION A NIÑOS Y NIÑAS MENORES DE 5 AÑOS, O HASTA SU INGRESO AL GRADO DE TRANSICION,MUJERES GESTANTES Y MADRES EN PERIODO DE LACTANCIA, CON EL FIN DE PROMOVER EL DESARROLLO INTEGRAL DE LA PRIMERA INFANCIA CON CALIDAD,DE COMFORMIDAD CON EL LINEAMIENTO, EL MANUAL OPERATIVO Y LAS DIRECTRICES ESTABLECIDAS POR EL ICBF, EN EL MARCO DE LA POLITICA DE ESTADO PARA EL DESARROLLO INTEGRAL DE LA PRIMERA INFFANCIA " DE CERO A SIEMPRE" EN EL SERVICIO DESARROLLO INFANTIL EN MEDIO FAMILIAR".</t>
  </si>
  <si>
    <t>PRSENTAR EL SERVICIO DE ATENCION DE ATENCIONEDUCACION INICIAL, CUIDADO Y NUTRICION A MUJERES GESTANTES, NIÑAS Y NIÑOS MENORES DE SEIS (6) MESES LACTANTES, NIÑOZ Y NIÑAS EN PRIMERA INFANCIA EN EL MARCO DE LA ATENCION INTEGRAL CON PERTINENCIA Y CALIDAD ATRAVEZ DE LA MODALIDAD PROPIA E INTERCULTURAL QUE PERMITAPROMOVER LA GARANTIA DE DERECHOS, Y LA PARTICIPACION Y EL DESARROLLO INTEGRAL DE LA PRIMERA INFANCIA DE COMUNIDADES ETNICAS Y RURALES RESPONDIENDO A LAS CARACTERISTICAS DE SUS TERRITORIOS DE CONFORMIDAD CON EL MANUAL OPERATIVO Y LAS DIRECTRICES ESTABLECIDAS POR EL ICBF, EN EL MARCO DE LA POLITICA DE ESTADO PARA EL DESARROLLO INTEGRAL DE LA PRIMERA INANCIA " DE CERO A SIEMPRE".</t>
  </si>
  <si>
    <t>CUALIFICAR EL ESQUEMA OPERATIVO DE LOS HOGARES COMUNITARIOS DE BIENESTAR- HCB DE LA REGIONAL DE LA REGIONAL HUILA, FOCALIZADOS POR EL ICBF, DE COMFORMIDAD CON LO ESTBLECIDO EN EL MANUAL OPERATIVO DE LA MODALIDAD COMUNITARIA - HOGARES COMUNITARIOS INTEGRALES.</t>
  </si>
  <si>
    <t>PRESTAR LOS SERVICIOS: HOGARES COMUNITARIOS DE BIENESTAR TRADICIONAL FAMILIAR Y HCB FAMILIA MUJER E INFANCIA - FAMI DE CONFORMIDAD CON LAS DIRECTRICES, LINEAMIENTOS Y PARAMETROS ESTABLECIDOS POR EL ICBF, EN ARMONIA CON LA POLITICA DE ESTADO PARA EL DESARROLLO INTEGRAL A LA PRIMERA INFANCIA " DE CERO A SIEMPRE".</t>
  </si>
  <si>
    <t>CUALIFICAR EL ESQUEMA OPERATIVO DE LOS HOGARES COMUNITARIIOS DE BIENESTAR -HCB, FOCALIZADOS POR EL ICBF, DE CONFORMIDAD CON LAS DIRECTRICES, LINEAMIENTOS Y PARAMETROS ESTABLECIDOS POR EL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</si>
  <si>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TRANSICION,DE CONFORMIDAD CON LOS MANUALES OPERATIVOS Y LAS DIRECTRICES ESTABLECIDAS POR EL ICBF, EN ARMONIA CON LA POLITICA DE ESTADO PARA EL DESARROLLO INTEGRAL DE LA PRIMERA INFANCIA "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</si>
  <si>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</si>
  <si>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AGRUPADOS  Y FAMI.</t>
  </si>
  <si>
    <t>MARIA NAYIBE FERIZ DE VEGA</t>
  </si>
  <si>
    <t>CALLE 4    10   11   PISO  3</t>
  </si>
  <si>
    <t>8641144   /  3208033640</t>
  </si>
  <si>
    <t>corporacionnsb2011@gmail.com / manafelo24@hotmail.com</t>
  </si>
  <si>
    <t>CUALIFICAR EL ESQUEMA OPERATIVO DE LOS HOGARES COMUNITARIOS DE BIENESTAR HCB DE LA REGIONAL HUILA. FOCALIZADOS POR EL ICBF DE CONFORMIDAD CON LO ESTABLECIDO EN EL MANUAL OPERATIVO DE LA MODALIDAD COMUNITARIA HOGARES COMUNITARIOS INTEGRALES.</t>
  </si>
  <si>
    <t>CONTRATO 078 22/01/2018</t>
  </si>
  <si>
    <t>PRESTAR EL SERVICIO DE EDUCACION INICIAL EN EL MARCO DE LA ATENCION INTEGRAL A MUJERES GESTANTES,  NIÑAS Y NIÑOS MENORES DE 5 AÑOS O HASTA SU INGRESO AL GRADO TRANSICION, DE CONFORMIDAD CON LOS MANUALES OPERATIVOS DE LAS MODALIDADES Y LAS DIRECTRICES ESTABLECIDAS POR EL ICBF, EN ARMONIA CON LA POLITICA DE ESTADO PARA EL DESARROLLO INTEGRAL DE LA PRIMERA INFANCIA " DE CERO A SIEMPRE", EN EL SERVICIO DESARROLLO INFANTIL EN MEDIO FAMILIAR.</t>
  </si>
  <si>
    <t>CONTRATO 478  16/12/2017</t>
  </si>
  <si>
    <t xml:space="preserve">PRESTAR EL SERVICIO DE EDUCACIÓN INICIAL EN EL MARCO DE LA ATENCIÓN INTEGRAL A MUJERES GESTANTES, NIÑAS Y NIÑOS MENORES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 ESTABLECIDAS POR EL ICBF, EN ARMONIA CON LA POLÍTICA DE ESTADO PARA EL DESARROLLO INTEGRAL DE LA PRIMERA INFANCIA “DE CERO A SIEMPRE”, EN LOS SERVICIOS DE LA MODALIDAD PROPIA E INTERCULTURAL </t>
  </si>
  <si>
    <t>CONTRATO 077   19/01/2018</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</si>
  <si>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</si>
  <si>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CONTRATO 115  21/01/2019</t>
  </si>
  <si>
    <t>PRESTAR EL SERVICIO DE EDUCACION INICIAL EN LA MODALIDAD PROIPIA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</si>
  <si>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CONTRATO 132   21/01/2019</t>
  </si>
  <si>
    <t>PRESTAR LOS SERVICIOS DE EDUCACION INICIAL EN EL MARCO DE LA ATENCION INTEGRAL EN CENTROS DE DESARROLLO INFANTIL - 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</si>
  <si>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CONTRATO 140 - 18/02/2020</t>
  </si>
  <si>
    <t>PRESTAR LOS SERVICIOS DE EDUCACION INICIAL EN EL MARCO DE LA ATENCION INTEGRAL EN LOS HOGARES COMUNITARIOS DE BIENESTAR INTEGRALES DE CONFORMIDAD CON EL MANUAL OPERATIVO DE LA MODALIDAD COMUNITARIA, EL LINEAMIENTO TECNICO PARA LA ATENCION A LA PRIMERA INFANCIA Y LAS DIRECTRICES ESSTABLECIDAS POR EL ICBF, EN ARMONIA CON LA POLITICA DE ESTADO PARA EL DESARROLLO INTEGRAL DE LA PRIMERA INFANCIA DE CERO  A SIEMPRE.</t>
  </si>
  <si>
    <t>CONTRATO 203 -  1/04/2020</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</si>
  <si>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</si>
  <si>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155 -  19/02/2020</t>
  </si>
  <si>
    <t>2021-41-10001155-1</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</si>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</sst>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9"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231" t="str">
        <f>HYPERLINK("#MI_Oferente_Singular!A114","CAPACIDAD RESIDUAL")</f>
        <v>CAPACIDAD RESIDUAL</v>
      </c>
      <c r="F8" s="232"/>
      <c r="G8" s="233"/>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231" t="str">
        <f>HYPERLINK("#MI_Oferente_Singular!A162","TALENTO HUMANO")</f>
        <v>TALENTO HUMANO</v>
      </c>
      <c r="F9" s="232"/>
      <c r="G9" s="233"/>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231" t="str">
        <f>HYPERLINK("#MI_Oferente_Singular!F162","INFRAESTRUCTURA")</f>
        <v>INFRAESTRUCTURA</v>
      </c>
      <c r="F10" s="232"/>
      <c r="G10" s="233"/>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2725</v>
      </c>
      <c r="D15" s="35"/>
      <c r="E15" s="35"/>
      <c r="F15" s="5"/>
      <c r="G15" s="32" t="s">
        <v>1168</v>
      </c>
      <c r="H15" s="100" t="s">
        <v>660</v>
      </c>
      <c r="I15" s="32" t="s">
        <v>2624</v>
      </c>
      <c r="J15" s="105"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234"/>
      <c r="I20" s="135" t="s">
        <v>660</v>
      </c>
      <c r="J20" s="136" t="s">
        <v>662</v>
      </c>
      <c r="K20" s="137">
        <v>2288487680</v>
      </c>
      <c r="L20" s="138">
        <v>44193</v>
      </c>
      <c r="M20" s="138">
        <v>44561</v>
      </c>
      <c r="N20" s="123">
        <f>+(M20-L20)/30</f>
        <v>12.266666666666667</v>
      </c>
      <c r="O20" s="126"/>
      <c r="U20" s="122"/>
      <c r="V20" s="102">
        <f ca="1">NOW()</f>
        <v>44193.840641782408</v>
      </c>
      <c r="W20" s="102">
        <f ca="1">NOW()</f>
        <v>44193.840641782408</v>
      </c>
    </row>
    <row r="21" spans="1:23" ht="30" customHeight="1" outlineLevel="1" x14ac:dyDescent="0.25">
      <c r="A21" s="9"/>
      <c r="B21" s="69"/>
      <c r="C21" s="5"/>
      <c r="D21" s="5"/>
      <c r="E21" s="5"/>
      <c r="F21" s="5"/>
      <c r="G21" s="5"/>
      <c r="H21" s="68"/>
      <c r="I21" s="135"/>
      <c r="J21" s="136"/>
      <c r="K21" s="137"/>
      <c r="L21" s="138"/>
      <c r="M21" s="138"/>
      <c r="N21" s="123">
        <f t="shared" ref="N21:N35" si="0">+(M21-L21)/30</f>
        <v>0</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CORPORACION NUTRICION SALUD Y BIENESTAR NSB DE COLOMBIA</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2726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2689</v>
      </c>
      <c r="E48" s="163">
        <v>42675</v>
      </c>
      <c r="F48" s="163">
        <v>43312</v>
      </c>
      <c r="G48" s="146">
        <f>IF(AND(E48&lt;&gt;"",F48&lt;&gt;""),((F48-E48)/30),"")</f>
        <v>21.233333333333334</v>
      </c>
      <c r="H48" s="164" t="s">
        <v>2704</v>
      </c>
      <c r="I48" s="112" t="s">
        <v>660</v>
      </c>
      <c r="J48" s="112" t="s">
        <v>662</v>
      </c>
      <c r="K48" s="114">
        <f>5995819248+123680573</f>
        <v>6119499821</v>
      </c>
      <c r="L48" s="109" t="s">
        <v>1148</v>
      </c>
      <c r="M48" s="110">
        <v>1</v>
      </c>
      <c r="N48" s="109" t="s">
        <v>27</v>
      </c>
      <c r="O48" s="109" t="s">
        <v>1148</v>
      </c>
      <c r="P48" s="76"/>
    </row>
    <row r="49" spans="1:16" s="6" customFormat="1" ht="24.75" customHeight="1" x14ac:dyDescent="0.25">
      <c r="A49" s="131">
        <v>2</v>
      </c>
      <c r="B49" s="113" t="s">
        <v>2665</v>
      </c>
      <c r="C49" s="115" t="s">
        <v>31</v>
      </c>
      <c r="D49" s="112" t="s">
        <v>2690</v>
      </c>
      <c r="E49" s="163">
        <v>42720</v>
      </c>
      <c r="F49" s="163">
        <v>43084</v>
      </c>
      <c r="G49" s="146">
        <f t="shared" ref="G49:G50" si="2">IF(AND(E49&lt;&gt;"",F49&lt;&gt;""),((F49-E49)/30),"")</f>
        <v>12.133333333333333</v>
      </c>
      <c r="H49" s="164" t="s">
        <v>2697</v>
      </c>
      <c r="I49" s="112" t="s">
        <v>660</v>
      </c>
      <c r="J49" s="112" t="s">
        <v>662</v>
      </c>
      <c r="K49" s="114">
        <v>2822603319</v>
      </c>
      <c r="L49" s="115" t="s">
        <v>1148</v>
      </c>
      <c r="M49" s="110">
        <v>1</v>
      </c>
      <c r="N49" s="115" t="s">
        <v>27</v>
      </c>
      <c r="O49" s="115" t="s">
        <v>1148</v>
      </c>
      <c r="P49" s="76"/>
    </row>
    <row r="50" spans="1:16" s="6" customFormat="1" ht="24.75" customHeight="1" x14ac:dyDescent="0.25">
      <c r="A50" s="131">
        <v>3</v>
      </c>
      <c r="B50" s="113" t="s">
        <v>2665</v>
      </c>
      <c r="C50" s="115" t="s">
        <v>31</v>
      </c>
      <c r="D50" s="112" t="s">
        <v>2691</v>
      </c>
      <c r="E50" s="163">
        <v>42999</v>
      </c>
      <c r="F50" s="163">
        <v>43084</v>
      </c>
      <c r="G50" s="146">
        <f t="shared" si="2"/>
        <v>2.8333333333333335</v>
      </c>
      <c r="H50" s="164" t="s">
        <v>2698</v>
      </c>
      <c r="I50" s="112" t="s">
        <v>660</v>
      </c>
      <c r="J50" s="112" t="s">
        <v>662</v>
      </c>
      <c r="K50" s="114">
        <v>225644158</v>
      </c>
      <c r="L50" s="115" t="s">
        <v>1148</v>
      </c>
      <c r="M50" s="110">
        <v>1</v>
      </c>
      <c r="N50" s="115" t="s">
        <v>27</v>
      </c>
      <c r="O50" s="115" t="s">
        <v>1148</v>
      </c>
      <c r="P50" s="76"/>
    </row>
    <row r="51" spans="1:16" s="6" customFormat="1" ht="24.75" customHeight="1" outlineLevel="1" x14ac:dyDescent="0.25">
      <c r="A51" s="131">
        <v>4</v>
      </c>
      <c r="B51" s="113" t="s">
        <v>2665</v>
      </c>
      <c r="C51" s="115" t="s">
        <v>31</v>
      </c>
      <c r="D51" s="112" t="s">
        <v>2692</v>
      </c>
      <c r="E51" s="163">
        <v>42998</v>
      </c>
      <c r="F51" s="163">
        <v>43084</v>
      </c>
      <c r="G51" s="146">
        <f t="shared" ref="G51:G107" si="3">IF(AND(E51&lt;&gt;"",F51&lt;&gt;""),((F51-E51)/30),"")</f>
        <v>2.8666666666666667</v>
      </c>
      <c r="H51" s="164" t="s">
        <v>2699</v>
      </c>
      <c r="I51" s="112" t="s">
        <v>660</v>
      </c>
      <c r="J51" s="112" t="s">
        <v>662</v>
      </c>
      <c r="K51" s="114">
        <v>664974526</v>
      </c>
      <c r="L51" s="115" t="s">
        <v>1148</v>
      </c>
      <c r="M51" s="110">
        <v>1</v>
      </c>
      <c r="N51" s="115" t="s">
        <v>27</v>
      </c>
      <c r="O51" s="115" t="s">
        <v>1148</v>
      </c>
      <c r="P51" s="76"/>
    </row>
    <row r="52" spans="1:16" s="7" customFormat="1" ht="24.75" customHeight="1" outlineLevel="1" x14ac:dyDescent="0.25">
      <c r="A52" s="132">
        <v>5</v>
      </c>
      <c r="B52" s="113" t="s">
        <v>2665</v>
      </c>
      <c r="C52" s="115" t="s">
        <v>31</v>
      </c>
      <c r="D52" s="112" t="s">
        <v>2693</v>
      </c>
      <c r="E52" s="163">
        <v>43450</v>
      </c>
      <c r="F52" s="163">
        <v>43921</v>
      </c>
      <c r="G52" s="146">
        <f t="shared" si="3"/>
        <v>15.7</v>
      </c>
      <c r="H52" s="164" t="s">
        <v>2700</v>
      </c>
      <c r="I52" s="112" t="s">
        <v>660</v>
      </c>
      <c r="J52" s="112" t="s">
        <v>662</v>
      </c>
      <c r="K52" s="114">
        <f>4537842869</f>
        <v>4537842869</v>
      </c>
      <c r="L52" s="115" t="s">
        <v>1148</v>
      </c>
      <c r="M52" s="110">
        <v>1</v>
      </c>
      <c r="N52" s="115" t="s">
        <v>27</v>
      </c>
      <c r="O52" s="115" t="s">
        <v>1148</v>
      </c>
      <c r="P52" s="77"/>
    </row>
    <row r="53" spans="1:16" s="7" customFormat="1" ht="24.75" customHeight="1" outlineLevel="1" x14ac:dyDescent="0.25">
      <c r="A53" s="132">
        <v>6</v>
      </c>
      <c r="B53" s="113" t="s">
        <v>2665</v>
      </c>
      <c r="C53" s="115" t="s">
        <v>31</v>
      </c>
      <c r="D53" s="112" t="s">
        <v>2694</v>
      </c>
      <c r="E53" s="163">
        <v>43450</v>
      </c>
      <c r="F53" s="163">
        <v>43921</v>
      </c>
      <c r="G53" s="146">
        <f t="shared" si="3"/>
        <v>15.7</v>
      </c>
      <c r="H53" s="164" t="s">
        <v>2701</v>
      </c>
      <c r="I53" s="112" t="s">
        <v>660</v>
      </c>
      <c r="J53" s="112" t="s">
        <v>662</v>
      </c>
      <c r="K53" s="114">
        <v>1906628830</v>
      </c>
      <c r="L53" s="115" t="s">
        <v>1148</v>
      </c>
      <c r="M53" s="110">
        <v>1</v>
      </c>
      <c r="N53" s="115" t="s">
        <v>27</v>
      </c>
      <c r="O53" s="115" t="s">
        <v>1148</v>
      </c>
      <c r="P53" s="77"/>
    </row>
    <row r="54" spans="1:16" s="7" customFormat="1" ht="24.75" customHeight="1" outlineLevel="1" x14ac:dyDescent="0.25">
      <c r="A54" s="132">
        <v>7</v>
      </c>
      <c r="B54" s="113" t="s">
        <v>2665</v>
      </c>
      <c r="C54" s="115" t="s">
        <v>31</v>
      </c>
      <c r="D54" s="112" t="s">
        <v>2695</v>
      </c>
      <c r="E54" s="163">
        <v>43313</v>
      </c>
      <c r="F54" s="163">
        <v>43404</v>
      </c>
      <c r="G54" s="146">
        <f t="shared" si="3"/>
        <v>3.0333333333333332</v>
      </c>
      <c r="H54" s="164" t="s">
        <v>2702</v>
      </c>
      <c r="I54" s="112" t="s">
        <v>660</v>
      </c>
      <c r="J54" s="112" t="s">
        <v>662</v>
      </c>
      <c r="K54" s="114">
        <v>1018448196</v>
      </c>
      <c r="L54" s="115" t="s">
        <v>1148</v>
      </c>
      <c r="M54" s="110">
        <v>1</v>
      </c>
      <c r="N54" s="115" t="s">
        <v>27</v>
      </c>
      <c r="O54" s="115" t="s">
        <v>1148</v>
      </c>
      <c r="P54" s="77"/>
    </row>
    <row r="55" spans="1:16" s="7" customFormat="1" ht="24.75" customHeight="1" outlineLevel="1" x14ac:dyDescent="0.25">
      <c r="A55" s="132">
        <v>8</v>
      </c>
      <c r="B55" s="113" t="s">
        <v>2665</v>
      </c>
      <c r="C55" s="115" t="s">
        <v>31</v>
      </c>
      <c r="D55" s="112" t="s">
        <v>2696</v>
      </c>
      <c r="E55" s="163">
        <v>43305</v>
      </c>
      <c r="F55" s="163">
        <v>43434</v>
      </c>
      <c r="G55" s="146">
        <f t="shared" si="3"/>
        <v>4.3</v>
      </c>
      <c r="H55" s="164" t="s">
        <v>2703</v>
      </c>
      <c r="I55" s="112" t="s">
        <v>660</v>
      </c>
      <c r="J55" s="112" t="s">
        <v>662</v>
      </c>
      <c r="K55" s="114">
        <v>591627218</v>
      </c>
      <c r="L55" s="115" t="s">
        <v>1148</v>
      </c>
      <c r="M55" s="110">
        <v>1</v>
      </c>
      <c r="N55" s="115" t="s">
        <v>27</v>
      </c>
      <c r="O55" s="115" t="s">
        <v>1148</v>
      </c>
      <c r="P55" s="77"/>
    </row>
    <row r="56" spans="1:16" s="7" customFormat="1" ht="24.75" customHeight="1" outlineLevel="1" x14ac:dyDescent="0.25">
      <c r="A56" s="132">
        <v>9</v>
      </c>
      <c r="B56" s="113" t="s">
        <v>2665</v>
      </c>
      <c r="C56" s="115" t="s">
        <v>31</v>
      </c>
      <c r="D56" s="112" t="s">
        <v>2710</v>
      </c>
      <c r="E56" s="163">
        <v>43119</v>
      </c>
      <c r="F56" s="163">
        <v>43312</v>
      </c>
      <c r="G56" s="146">
        <f t="shared" si="3"/>
        <v>6.4333333333333336</v>
      </c>
      <c r="H56" s="164" t="s">
        <v>2709</v>
      </c>
      <c r="I56" s="112" t="s">
        <v>660</v>
      </c>
      <c r="J56" s="112" t="s">
        <v>662</v>
      </c>
      <c r="K56" s="114">
        <v>877146251</v>
      </c>
      <c r="L56" s="115" t="s">
        <v>1148</v>
      </c>
      <c r="M56" s="110">
        <v>1</v>
      </c>
      <c r="N56" s="115" t="s">
        <v>27</v>
      </c>
      <c r="O56" s="115" t="s">
        <v>1148</v>
      </c>
      <c r="P56" s="77"/>
    </row>
    <row r="57" spans="1:16" s="7" customFormat="1" ht="24.75" customHeight="1" outlineLevel="1" x14ac:dyDescent="0.25">
      <c r="A57" s="132">
        <v>10</v>
      </c>
      <c r="B57" s="113" t="s">
        <v>2665</v>
      </c>
      <c r="C57" s="115" t="s">
        <v>31</v>
      </c>
      <c r="D57" s="112" t="s">
        <v>2712</v>
      </c>
      <c r="E57" s="163">
        <v>43085</v>
      </c>
      <c r="F57" s="163">
        <v>43312</v>
      </c>
      <c r="G57" s="146">
        <f t="shared" si="3"/>
        <v>7.5666666666666664</v>
      </c>
      <c r="H57" s="164" t="s">
        <v>2711</v>
      </c>
      <c r="I57" s="112" t="s">
        <v>660</v>
      </c>
      <c r="J57" s="112" t="s">
        <v>662</v>
      </c>
      <c r="K57" s="114">
        <v>1604506742</v>
      </c>
      <c r="L57" s="115" t="s">
        <v>1148</v>
      </c>
      <c r="M57" s="110">
        <v>1</v>
      </c>
      <c r="N57" s="115" t="s">
        <v>27</v>
      </c>
      <c r="O57" s="115" t="s">
        <v>1148</v>
      </c>
      <c r="P57" s="77"/>
    </row>
    <row r="58" spans="1:16" s="7" customFormat="1" ht="24.75" customHeight="1" outlineLevel="1" x14ac:dyDescent="0.25">
      <c r="A58" s="132">
        <v>11</v>
      </c>
      <c r="B58" s="113" t="s">
        <v>2665</v>
      </c>
      <c r="C58" s="115" t="s">
        <v>31</v>
      </c>
      <c r="D58" s="112" t="s">
        <v>2714</v>
      </c>
      <c r="E58" s="163">
        <v>43122</v>
      </c>
      <c r="F58" s="163">
        <v>43312</v>
      </c>
      <c r="G58" s="146">
        <f t="shared" si="3"/>
        <v>6.333333333333333</v>
      </c>
      <c r="H58" s="164" t="s">
        <v>2713</v>
      </c>
      <c r="I58" s="112" t="s">
        <v>660</v>
      </c>
      <c r="J58" s="112" t="s">
        <v>662</v>
      </c>
      <c r="K58" s="114">
        <v>553928280</v>
      </c>
      <c r="L58" s="115" t="s">
        <v>1148</v>
      </c>
      <c r="M58" s="110">
        <v>1</v>
      </c>
      <c r="N58" s="115" t="s">
        <v>27</v>
      </c>
      <c r="O58" s="115" t="s">
        <v>1148</v>
      </c>
      <c r="P58" s="77"/>
    </row>
    <row r="59" spans="1:16" s="7" customFormat="1" ht="24.75" customHeight="1" outlineLevel="1" x14ac:dyDescent="0.25">
      <c r="A59" s="132">
        <v>12</v>
      </c>
      <c r="B59" s="113" t="s">
        <v>2665</v>
      </c>
      <c r="C59" s="115" t="s">
        <v>31</v>
      </c>
      <c r="D59" s="112" t="s">
        <v>2716</v>
      </c>
      <c r="E59" s="163">
        <v>43486</v>
      </c>
      <c r="F59" s="163">
        <v>43814</v>
      </c>
      <c r="G59" s="146">
        <f t="shared" si="3"/>
        <v>10.933333333333334</v>
      </c>
      <c r="H59" s="164" t="s">
        <v>2715</v>
      </c>
      <c r="I59" s="112" t="s">
        <v>660</v>
      </c>
      <c r="J59" s="112" t="s">
        <v>662</v>
      </c>
      <c r="K59" s="114">
        <v>2902198531</v>
      </c>
      <c r="L59" s="115" t="s">
        <v>1148</v>
      </c>
      <c r="M59" s="110">
        <v>1</v>
      </c>
      <c r="N59" s="115" t="s">
        <v>27</v>
      </c>
      <c r="O59" s="115" t="s">
        <v>1148</v>
      </c>
      <c r="P59" s="77"/>
    </row>
    <row r="60" spans="1:16" s="7" customFormat="1" ht="24.75" customHeight="1" outlineLevel="1" x14ac:dyDescent="0.25">
      <c r="A60" s="132">
        <v>13</v>
      </c>
      <c r="B60" s="113" t="s">
        <v>2665</v>
      </c>
      <c r="C60" s="115" t="s">
        <v>31</v>
      </c>
      <c r="D60" s="112" t="s">
        <v>2718</v>
      </c>
      <c r="E60" s="163">
        <v>43486</v>
      </c>
      <c r="F60" s="163">
        <v>43810</v>
      </c>
      <c r="G60" s="146">
        <f t="shared" si="3"/>
        <v>10.8</v>
      </c>
      <c r="H60" s="164" t="s">
        <v>2717</v>
      </c>
      <c r="I60" s="112" t="s">
        <v>660</v>
      </c>
      <c r="J60" s="112" t="s">
        <v>662</v>
      </c>
      <c r="K60" s="114">
        <v>1139254665</v>
      </c>
      <c r="L60" s="115" t="s">
        <v>1148</v>
      </c>
      <c r="M60" s="110">
        <v>1</v>
      </c>
      <c r="N60" s="115" t="s">
        <v>27</v>
      </c>
      <c r="O60" s="115" t="s">
        <v>1148</v>
      </c>
      <c r="P60" s="77"/>
    </row>
    <row r="61" spans="1:16" s="7" customFormat="1" ht="24.75" customHeight="1" outlineLevel="1" x14ac:dyDescent="0.25">
      <c r="A61" s="132">
        <v>14</v>
      </c>
      <c r="B61" s="113" t="s">
        <v>2665</v>
      </c>
      <c r="C61" s="115" t="s">
        <v>31</v>
      </c>
      <c r="D61" s="112" t="s">
        <v>2720</v>
      </c>
      <c r="E61" s="163">
        <v>43879</v>
      </c>
      <c r="F61" s="163">
        <v>44196</v>
      </c>
      <c r="G61" s="146">
        <f t="shared" si="3"/>
        <v>10.566666666666666</v>
      </c>
      <c r="H61" s="164" t="s">
        <v>2719</v>
      </c>
      <c r="I61" s="112" t="s">
        <v>660</v>
      </c>
      <c r="J61" s="112" t="s">
        <v>662</v>
      </c>
      <c r="K61" s="114">
        <v>3231579752</v>
      </c>
      <c r="L61" s="115" t="s">
        <v>1148</v>
      </c>
      <c r="M61" s="110">
        <v>1</v>
      </c>
      <c r="N61" s="115" t="s">
        <v>27</v>
      </c>
      <c r="O61" s="115" t="s">
        <v>1148</v>
      </c>
      <c r="P61" s="77"/>
    </row>
    <row r="62" spans="1:16" s="7" customFormat="1" ht="24.75" customHeight="1" outlineLevel="1" x14ac:dyDescent="0.25">
      <c r="A62" s="132">
        <v>15</v>
      </c>
      <c r="B62" s="113" t="s">
        <v>2665</v>
      </c>
      <c r="C62" s="115" t="s">
        <v>31</v>
      </c>
      <c r="D62" s="112" t="s">
        <v>2722</v>
      </c>
      <c r="E62" s="163">
        <v>43922</v>
      </c>
      <c r="F62" s="163">
        <v>44165</v>
      </c>
      <c r="G62" s="146">
        <f t="shared" si="3"/>
        <v>8.1</v>
      </c>
      <c r="H62" s="164" t="s">
        <v>2721</v>
      </c>
      <c r="I62" s="112" t="s">
        <v>660</v>
      </c>
      <c r="J62" s="112" t="s">
        <v>662</v>
      </c>
      <c r="K62" s="114">
        <v>425456898</v>
      </c>
      <c r="L62" s="115" t="s">
        <v>1148</v>
      </c>
      <c r="M62" s="110">
        <v>1</v>
      </c>
      <c r="N62" s="115" t="s">
        <v>27</v>
      </c>
      <c r="O62" s="115" t="s">
        <v>1148</v>
      </c>
      <c r="P62" s="77"/>
    </row>
    <row r="63" spans="1:16" s="7" customFormat="1" ht="24.75" customHeight="1" outlineLevel="1" x14ac:dyDescent="0.25">
      <c r="A63" s="132">
        <v>16</v>
      </c>
      <c r="B63" s="113" t="s">
        <v>2665</v>
      </c>
      <c r="C63" s="115" t="s">
        <v>31</v>
      </c>
      <c r="D63" s="112" t="s">
        <v>2724</v>
      </c>
      <c r="E63" s="163">
        <v>43880</v>
      </c>
      <c r="F63" s="163">
        <v>44196</v>
      </c>
      <c r="G63" s="146">
        <f t="shared" si="3"/>
        <v>10.533333333333333</v>
      </c>
      <c r="H63" s="164" t="s">
        <v>2723</v>
      </c>
      <c r="I63" s="112" t="s">
        <v>660</v>
      </c>
      <c r="J63" s="112" t="s">
        <v>662</v>
      </c>
      <c r="K63" s="114">
        <v>3072096084</v>
      </c>
      <c r="L63" s="115" t="s">
        <v>1148</v>
      </c>
      <c r="M63" s="110">
        <v>1</v>
      </c>
      <c r="N63" s="115" t="s">
        <v>27</v>
      </c>
      <c r="O63" s="115" t="s">
        <v>1148</v>
      </c>
      <c r="P63" s="77"/>
    </row>
    <row r="64" spans="1:16" s="7" customFormat="1" ht="24.75" customHeight="1" outlineLevel="1" x14ac:dyDescent="0.25">
      <c r="A64" s="132">
        <v>17</v>
      </c>
      <c r="B64" s="113"/>
      <c r="C64" s="115"/>
      <c r="D64" s="112"/>
      <c r="E64" s="163"/>
      <c r="F64" s="163"/>
      <c r="G64" s="146" t="str">
        <f t="shared" si="3"/>
        <v/>
      </c>
      <c r="H64" s="164"/>
      <c r="I64" s="112"/>
      <c r="J64" s="112"/>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112"/>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112"/>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112"/>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112"/>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63"/>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c r="L160" s="98" t="str">
        <f>+IF(AND(K160&gt;0,O160="Ejecución"),(K160/877802)*Tabla28[[#This Row],[% participación]],IF(AND(K160&gt;0,O160&lt;&gt;"Ejecución"),"-",""))</f>
        <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3"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0"/>
      <c r="Z178" s="151" t="str">
        <f>IF(Y178&gt;0,SUM(E180+Y178),"")</f>
        <v/>
      </c>
      <c r="AA178" s="19"/>
      <c r="AB178" s="19"/>
    </row>
    <row r="179" spans="1:28" ht="23.25" x14ac:dyDescent="0.25">
      <c r="A179" s="9"/>
      <c r="B179" s="182" t="s">
        <v>2669</v>
      </c>
      <c r="C179" s="182"/>
      <c r="D179" s="182"/>
      <c r="E179" s="157">
        <v>0.02</v>
      </c>
      <c r="F179" s="156">
        <v>3.1E-2</v>
      </c>
      <c r="G179" s="151">
        <f>IF(F179&gt;0,SUM(E179+F179),"")</f>
        <v>5.1000000000000004E-2</v>
      </c>
      <c r="H179" s="5"/>
      <c r="I179" s="182" t="s">
        <v>2671</v>
      </c>
      <c r="J179" s="182"/>
      <c r="K179" s="182"/>
      <c r="L179" s="182"/>
      <c r="M179" s="158"/>
      <c r="O179" s="8"/>
      <c r="Q179" s="19"/>
      <c r="R179" s="145" t="str">
        <f>IF(M179&gt;0,SUM(L179+M179),"")</f>
        <v/>
      </c>
      <c r="T179" s="19"/>
      <c r="U179" s="228" t="s">
        <v>1166</v>
      </c>
      <c r="V179" s="228"/>
      <c r="W179" s="228"/>
      <c r="X179" s="24">
        <v>0.02</v>
      </c>
      <c r="Y179" s="150"/>
      <c r="Z179" s="151" t="str">
        <f>IF(Y179&gt;0,SUM(E181+Y179),"")</f>
        <v/>
      </c>
      <c r="AA179" s="19"/>
      <c r="AB179" s="19"/>
    </row>
    <row r="180" spans="1:28" ht="23.25" hidden="1" x14ac:dyDescent="0.25">
      <c r="A180" s="9"/>
      <c r="B180" s="168"/>
      <c r="C180" s="168"/>
      <c r="D180" s="168"/>
      <c r="E180" s="155"/>
      <c r="H180" s="5"/>
      <c r="I180" s="168"/>
      <c r="J180" s="168"/>
      <c r="K180" s="168"/>
      <c r="L180" s="168"/>
      <c r="M180" s="5"/>
      <c r="O180" s="8"/>
      <c r="Q180" s="19"/>
      <c r="R180" s="145" t="str">
        <f>IF(S180&gt;0,SUM(L180+S180),"")</f>
        <v/>
      </c>
      <c r="S180" s="150"/>
      <c r="T180" s="19"/>
      <c r="U180" s="228" t="s">
        <v>1167</v>
      </c>
      <c r="V180" s="228"/>
      <c r="W180" s="228"/>
      <c r="X180" s="24">
        <v>0.03</v>
      </c>
      <c r="Y180" s="150"/>
      <c r="Z180" s="151" t="str">
        <f>IF(Y180&gt;0,SUM(E182+Y180),"")</f>
        <v/>
      </c>
      <c r="AA180" s="19"/>
      <c r="AB180" s="19"/>
    </row>
    <row r="181" spans="1:28" ht="23.25" hidden="1" x14ac:dyDescent="0.25">
      <c r="A181" s="9"/>
      <c r="B181" s="168"/>
      <c r="C181" s="168"/>
      <c r="D181" s="168"/>
      <c r="E181" s="155"/>
      <c r="H181" s="5"/>
      <c r="I181" s="168"/>
      <c r="J181" s="168"/>
      <c r="K181" s="168"/>
      <c r="L181" s="168"/>
      <c r="M181" s="5"/>
      <c r="O181" s="8"/>
      <c r="Q181" s="19"/>
      <c r="R181" s="145" t="str">
        <f>IF(S181&gt;0,SUM(L181+S181),"")</f>
        <v/>
      </c>
      <c r="S181" s="150"/>
      <c r="T181" s="19"/>
      <c r="U181" s="19"/>
      <c r="V181" s="19"/>
      <c r="W181" s="19"/>
      <c r="X181" s="19"/>
      <c r="Y181" s="19"/>
      <c r="Z181" s="19"/>
      <c r="AA181" s="19"/>
      <c r="AB181" s="19"/>
    </row>
    <row r="182" spans="1:28" ht="23.25" hidden="1" x14ac:dyDescent="0.25">
      <c r="A182" s="9"/>
      <c r="B182" s="168"/>
      <c r="C182" s="168"/>
      <c r="D182" s="168"/>
      <c r="E182" s="155"/>
      <c r="H182" s="5"/>
      <c r="I182" s="168"/>
      <c r="J182" s="168"/>
      <c r="K182" s="168"/>
      <c r="L182" s="168"/>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116712871.68000001</v>
      </c>
      <c r="F185" s="90"/>
      <c r="G185" s="91"/>
      <c r="H185" s="86"/>
      <c r="I185" s="88" t="s">
        <v>2627</v>
      </c>
      <c r="J185" s="152">
        <f>+SUM(M179:M183)</f>
        <v>0</v>
      </c>
      <c r="K185" s="227" t="s">
        <v>2628</v>
      </c>
      <c r="L185" s="227"/>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186" t="s">
        <v>2636</v>
      </c>
      <c r="C192" s="186"/>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2705</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2706</v>
      </c>
      <c r="J211" s="27" t="s">
        <v>2622</v>
      </c>
      <c r="K211" s="166" t="s">
        <v>662</v>
      </c>
      <c r="L211" s="21"/>
      <c r="M211" s="21"/>
      <c r="N211" s="21"/>
      <c r="O211" s="8"/>
    </row>
    <row r="212" spans="1:15" x14ac:dyDescent="0.25">
      <c r="A212" s="9"/>
      <c r="B212" s="27" t="s">
        <v>2619</v>
      </c>
      <c r="C212" s="166" t="s">
        <v>2705</v>
      </c>
      <c r="D212" s="21"/>
      <c r="G212" s="27" t="s">
        <v>2621</v>
      </c>
      <c r="H212" s="167" t="s">
        <v>2707</v>
      </c>
      <c r="J212" s="27" t="s">
        <v>2623</v>
      </c>
      <c r="K212" s="16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4fb10211-09fb-4e80-9f0b-184718d5d98c"/>
    <ds:schemaRef ds:uri="http://purl.org/dc/elements/1.1/"/>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2020-12-29T01:10:33Z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