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vid\Desktop\"/>
    </mc:Choice>
  </mc:AlternateContent>
  <xr:revisionPtr revIDLastSave="0" documentId="13_ncr:1_{643ABF99-D68B-47D9-AC8E-F2DA37FF314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<sst xmlns="http://schemas.openxmlformats.org/spreadsheetml/2006/main" count="3049" uniqueCount="2692">
  <si>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</si>
  <si>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</si>
  <si>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</si>
  <si>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</si>
  <si>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</si>
  <si>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</si>
  <si>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</si>
  <si>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</si>
  <si>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</si>
  <si>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</si>
  <si>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</si>
  <si>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</si>
  <si>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</si>
  <si>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</si>
  <si>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</si>
  <si>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</si>
  <si>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</si>
  <si>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</si>
  <si>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</si>
  <si>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</si>
  <si>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</si>
  <si>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</si>
  <si>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</si>
  <si>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</si>
  <si>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</si>
  <si>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</si>
  <si>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</si>
  <si>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</si>
  <si>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</si>
  <si>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</si>
  <si>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</si>
  <si>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</si>
  <si>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</si>
  <si>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</si>
  <si>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</si>
  <si>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</si>
  <si>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</si>
  <si>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</si>
  <si>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</si>
  <si>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</si>
  <si>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</si>
  <si>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</si>
  <si>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</si>
  <si>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</si>
  <si>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</si>
  <si>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</si>
  <si>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</si>
  <si>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</si>
  <si>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</si>
  <si>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</si>
  <si>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</si>
  <si>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</si>
  <si>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</si>
  <si>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</si>
  <si>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</si>
  <si>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</si>
  <si>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</si>
  <si>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</si>
  <si>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</si>
  <si>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</si>
  <si>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</si>
  <si>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</si>
  <si>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</si>
  <si>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</si>
  <si>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</si>
  <si>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</si>
  <si>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</si>
  <si>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</si>
  <si>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</si>
  <si>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</si>
  <si>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</si>
  <si>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</si>
  <si>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</si>
  <si>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</si>
  <si>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</si>
  <si>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</si>
  <si>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</si>
  <si>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</si>
  <si>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</si>
  <si>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</si>
  <si>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</si>
  <si>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</si>
  <si>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</si>
  <si>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</si>
  <si>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</si>
  <si>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</si>
  <si>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</si>
  <si>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</si>
  <si>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</si>
  <si>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</si>
  <si>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</si>
  <si>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</si>
  <si>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</si>
  <si>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</si>
  <si>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</si>
  <si>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</si>
  <si>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</si>
  <si>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</si>
  <si>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</si>
  <si>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</si>
  <si>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</si>
  <si>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</si>
  <si>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</si>
  <si>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</si>
  <si>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</si>
  <si>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</si>
  <si>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</si>
  <si>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</si>
  <si>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</si>
  <si>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</si>
  <si>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</si>
  <si>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</si>
  <si>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</si>
  <si>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</si>
  <si>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</si>
  <si>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</si>
  <si>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</si>
  <si>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</si>
  <si>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</si>
  <si>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</si>
  <si>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</si>
  <si>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</si>
  <si>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</si>
  <si>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</si>
  <si>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</si>
  <si>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</si>
  <si>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</si>
  <si>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</si>
  <si>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</si>
  <si>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</si>
  <si>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</si>
  <si>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</si>
  <si>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</si>
  <si>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</si>
  <si>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</si>
  <si>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</si>
  <si>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</si>
  <si>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</si>
  <si>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</si>
  <si>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</si>
  <si>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</si>
  <si>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</si>
  <si>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</si>
  <si>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</si>
  <si>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</si>
  <si>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</si>
  <si>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</si>
  <si>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</si>
  <si>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</si>
  <si>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</si>
  <si>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</si>
  <si>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</si>
  <si>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</si>
  <si>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</si>
  <si>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</si>
  <si>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</si>
  <si>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</si>
  <si>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</si>
  <si>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</si>
  <si>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</si>
  <si>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</si>
  <si>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</si>
  <si>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</si>
  <si>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</si>
  <si>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</si>
  <si>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</si>
  <si>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</si>
  <si>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</si>
  <si>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</si>
  <si>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</si>
  <si>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</si>
  <si>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</si>
  <si>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</si>
  <si>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</si>
  <si>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</si>
  <si>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</si>
  <si>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</si>
  <si>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</si>
  <si>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</si>
  <si>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</si>
  <si>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</si>
  <si>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</si>
  <si>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</si>
  <si>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</si>
  <si>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</si>
  <si>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</si>
  <si>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</si>
  <si>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</si>
  <si>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</si>
  <si>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</si>
  <si>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</si>
  <si>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</si>
  <si>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</si>
  <si>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</si>
  <si>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</si>
  <si>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</si>
  <si>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</si>
  <si>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</si>
  <si>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</si>
  <si>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</si>
  <si>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</si>
  <si>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</si>
  <si>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</si>
  <si>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</si>
  <si>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</si>
  <si>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</si>
  <si>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</si>
  <si>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</si>
  <si>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</si>
  <si>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</si>
  <si>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</si>
  <si>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</si>
  <si>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</si>
  <si>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</si>
  <si>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</si>
  <si>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</si>
  <si>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</si>
  <si>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</si>
  <si>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</si>
  <si>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</si>
  <si>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</si>
  <si>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</si>
  <si>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</si>
  <si>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</si>
  <si>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</si>
  <si>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</si>
  <si>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</si>
  <si>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</si>
  <si>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</si>
  <si>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</si>
  <si>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</si>
  <si>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</si>
  <si>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</si>
  <si>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</si>
  <si>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</si>
  <si>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</si>
  <si>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</si>
  <si>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</si>
  <si>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</si>
  <si>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</si>
  <si>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</si>
  <si>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</si>
  <si>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</si>
  <si>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</si>
  <si>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</si>
  <si>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</si>
  <si>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</si>
  <si>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</si>
  <si>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</si>
  <si>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</si>
  <si>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</si>
  <si>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</si>
  <si>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</si>
  <si>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</si>
  <si>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</si>
  <si>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</si>
  <si>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</si>
  <si>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</si>
  <si>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</si>
  <si>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</si>
  <si>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</si>
  <si>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</si>
  <si>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</si>
  <si>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</si>
  <si>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</si>
  <si>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</si>
  <si>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</si>
  <si>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</si>
  <si>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</si>
  <si>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</si>
  <si>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</si>
  <si>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</si>
  <si>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</si>
  <si>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</si>
  <si>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</si>
  <si>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</si>
  <si>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</si>
  <si>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</si>
  <si>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</si>
  <si>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</si>
  <si>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</si>
  <si>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</si>
  <si>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</si>
  <si>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</si>
  <si>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</si>
  <si>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</si>
  <si>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</si>
  <si>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</si>
  <si>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</si>
  <si>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</si>
  <si>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</si>
  <si>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</si>
  <si>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</si>
  <si>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</si>
  <si>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</si>
  <si>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</si>
  <si>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</si>
  <si>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</si>
  <si>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</si>
  <si>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</si>
  <si>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</si>
  <si>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</si>
  <si>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</si>
  <si>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</si>
  <si>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</si>
  <si>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</si>
  <si>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</si>
  <si>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</si>
  <si>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</si>
  <si>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</si>
  <si>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</si>
  <si>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</si>
  <si>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</si>
  <si>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</si>
  <si>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</si>
  <si>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</si>
  <si>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</si>
  <si>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</si>
  <si>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</si>
  <si>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</si>
  <si>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</si>
  <si>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</si>
  <si>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</si>
  <si>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</si>
  <si>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</si>
  <si>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</si>
  <si>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</si>
  <si>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</si>
  <si>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</si>
  <si>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</si>
  <si>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</si>
  <si>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</si>
  <si>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</si>
  <si>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</si>
  <si>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</si>
  <si>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</si>
  <si>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</si>
  <si>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</si>
  <si>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</si>
  <si>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</si>
  <si>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</si>
  <si>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</si>
  <si>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</si>
  <si>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</si>
  <si>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</si>
  <si>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</si>
  <si>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</si>
  <si>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</si>
  <si>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</si>
  <si>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</si>
  <si>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</si>
  <si>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</si>
  <si>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</si>
  <si>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</si>
  <si>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</si>
  <si>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</si>
  <si>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</si>
  <si>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</si>
  <si>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</si>
  <si>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</si>
  <si>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</si>
  <si>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</si>
  <si>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</si>
  <si>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</si>
  <si>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</si>
  <si>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</si>
  <si>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</si>
  <si>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</si>
  <si>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</si>
  <si>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</si>
  <si>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</si>
  <si>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</si>
  <si>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</si>
  <si>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</si>
  <si>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</si>
  <si>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</si>
  <si>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</si>
  <si>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</si>
  <si>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</si>
  <si>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</si>
  <si>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</si>
  <si>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</si>
  <si>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</si>
  <si>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</si>
  <si>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</si>
  <si>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</si>
  <si>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</si>
  <si>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</si>
  <si>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</si>
  <si>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</si>
  <si>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</si>
  <si>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</si>
  <si>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</si>
  <si>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</si>
  <si>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</si>
  <si>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</si>
  <si>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</si>
  <si>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</si>
  <si>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</si>
  <si>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</si>
  <si>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</si>
  <si>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</si>
  <si>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</si>
  <si>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</si>
  <si>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</si>
  <si>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</si>
  <si>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</si>
  <si>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</si>
  <si>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</si>
  <si>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</si>
  <si>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</si>
  <si>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</si>
  <si>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</si>
  <si>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</si>
  <si>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</si>
  <si>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</si>
  <si>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</si>
  <si>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</si>
  <si>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</si>
  <si>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</si>
  <si>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</si>
  <si>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</si>
  <si>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</si>
  <si>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</si>
  <si>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</si>
  <si>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</si>
  <si>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</si>
  <si>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</si>
  <si>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</si>
  <si>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</si>
  <si>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</si>
  <si>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</si>
  <si>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</si>
  <si>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</si>
  <si>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</si>
  <si>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</si>
  <si>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</si>
  <si>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</si>
  <si>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</si>
  <si>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</si>
  <si>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</si>
  <si>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</si>
  <si>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</si>
  <si>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</si>
  <si>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</si>
  <si>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</si>
  <si>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</si>
  <si>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</si>
  <si>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</si>
  <si>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</si>
  <si>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</si>
  <si>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</si>
  <si>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</si>
  <si>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</si>
  <si>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</si>
  <si>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</si>
  <si>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</si>
  <si>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</si>
  <si>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</si>
  <si>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</si>
  <si>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</si>
  <si>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</si>
  <si>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</si>
  <si>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</si>
  <si>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</si>
  <si>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</si>
  <si>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</si>
  <si>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</si>
  <si>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</si>
  <si>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</si>
  <si>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</si>
  <si>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</si>
  <si>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</si>
  <si>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</si>
  <si>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</si>
  <si>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</si>
  <si>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</si>
  <si>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</si>
  <si>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</si>
  <si>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</si>
  <si>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</si>
  <si>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</si>
  <si>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</si>
  <si>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</si>
  <si>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</si>
  <si>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</si>
  <si>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</si>
  <si>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</si>
  <si>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</si>
  <si>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</si>
  <si>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</si>
  <si>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</si>
  <si>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</si>
  <si>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</si>
  <si>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</si>
  <si>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</si>
  <si>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</si>
  <si>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</si>
  <si>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</si>
  <si>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</si>
  <si>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</si>
  <si>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</si>
  <si>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</si>
  <si>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</si>
  <si>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</si>
  <si>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</si>
  <si>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</si>
  <si>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</si>
  <si>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</si>
  <si>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</si>
  <si>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</si>
  <si>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</si>
  <si>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</si>
  <si>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</si>
  <si>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</si>
  <si>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</si>
  <si>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</si>
  <si>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</si>
  <si>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</si>
  <si>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</si>
  <si>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</si>
  <si>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</si>
  <si>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</si>
  <si>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</si>
  <si>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</si>
  <si>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</si>
  <si>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</si>
  <si>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</si>
  <si>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</si>
  <si>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</si>
  <si>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</si>
  <si>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</si>
  <si>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</si>
  <si>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</si>
  <si>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</si>
  <si>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</si>
  <si>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</si>
  <si>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</si>
  <si>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</si>
  <si>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</si>
  <si>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</si>
  <si>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</si>
  <si>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</si>
  <si>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</si>
  <si>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</si>
  <si>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</si>
  <si>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</si>
  <si>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</si>
  <si>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</si>
  <si>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</si>
  <si>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</si>
  <si>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</si>
  <si>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</si>
  <si>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</si>
  <si>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</si>
  <si>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</si>
  <si>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</si>
  <si>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</si>
  <si>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</si>
  <si>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</si>
  <si>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</si>
  <si>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</si>
  <si>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</si>
  <si>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</si>
  <si>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</si>
  <si>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</si>
  <si>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</si>
  <si>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</si>
  <si>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</si>
  <si>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</si>
  <si>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</si>
  <si>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</si>
  <si>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</si>
  <si>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</si>
  <si>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</si>
  <si>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</si>
  <si>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</si>
  <si>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</si>
  <si>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</si>
  <si>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</si>
  <si>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</si>
  <si>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</si>
  <si>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</si>
  <si>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</si>
  <si>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</si>
  <si>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</si>
  <si>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</si>
  <si>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</si>
  <si>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</si>
  <si>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</si>
  <si>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</si>
  <si>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</si>
  <si>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</si>
  <si>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</si>
  <si>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</si>
  <si>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</si>
  <si>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</si>
  <si>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</si>
  <si>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</si>
  <si>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</si>
  <si>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</si>
  <si>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</si>
  <si>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</si>
  <si>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</si>
  <si>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</si>
  <si>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</si>
  <si>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</si>
  <si>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</si>
  <si>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</si>
  <si>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</si>
  <si>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</si>
  <si>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</si>
  <si>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</si>
  <si>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</si>
  <si>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</si>
  <si>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</si>
  <si>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</si>
  <si>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</si>
  <si>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</si>
  <si>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</si>
  <si>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</si>
  <si>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</si>
  <si>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</si>
  <si>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</si>
  <si>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</si>
  <si>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</si>
  <si>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</si>
  <si>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</si>
  <si>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</si>
  <si>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</si>
  <si>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</si>
  <si>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</si>
  <si>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</si>
  <si>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</si>
  <si>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</si>
  <si>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</si>
  <si>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</si>
  <si>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</si>
  <si>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</si>
  <si>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</si>
  <si>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</si>
  <si>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</si>
  <si>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</si>
  <si>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</si>
  <si>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</si>
  <si>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</si>
  <si>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</si>
  <si>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</si>
  <si>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</si>
  <si>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</si>
  <si>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</si>
  <si>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</si>
  <si>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</si>
  <si>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</si>
  <si>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</si>
  <si>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</si>
  <si>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</si>
  <si>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</si>
  <si>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</si>
  <si>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</si>
  <si>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</si>
  <si>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</si>
  <si>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</si>
  <si>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</si>
  <si>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</si>
  <si>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</si>
  <si>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</si>
  <si>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</si>
  <si>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</si>
  <si>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</si>
  <si>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</si>
  <si>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</si>
  <si>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</si>
  <si>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</si>
  <si>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</si>
  <si>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</si>
  <si>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</si>
  <si>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</si>
  <si>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</si>
  <si>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</si>
  <si>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</si>
  <si>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</si>
  <si>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</si>
  <si>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</si>
  <si>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</si>
  <si>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</si>
  <si>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</si>
  <si>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</si>
  <si>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</si>
  <si>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</si>
  <si>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</si>
  <si>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</si>
  <si>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</si>
  <si>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</si>
  <si>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</si>
  <si>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</si>
  <si>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</si>
  <si>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</si>
  <si>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</si>
  <si>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</si>
  <si>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</si>
  <si>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</si>
  <si>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</si>
  <si>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</si>
  <si>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</si>
  <si>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</si>
  <si>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</si>
  <si>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</si>
  <si>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</si>
  <si>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</si>
  <si>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</si>
  <si>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</si>
  <si>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</si>
  <si>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</si>
  <si>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</si>
  <si>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</si>
  <si>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</si>
  <si>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</si>
  <si>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</si>
  <si>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</si>
  <si>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</si>
  <si>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</si>
  <si>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</si>
  <si>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</si>
  <si>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</si>
  <si>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</si>
  <si>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</si>
  <si>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</si>
  <si>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</si>
  <si>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</si>
  <si>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</si>
  <si>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</si>
  <si>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</si>
  <si>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</si>
  <si>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</si>
  <si>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</si>
  <si>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</si>
  <si>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</si>
  <si>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</si>
  <si>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</si>
  <si>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</si>
  <si>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</si>
  <si>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</si>
  <si>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</si>
  <si>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</si>
  <si>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</si>
  <si>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</si>
  <si>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</si>
  <si>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</si>
  <si>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</si>
  <si>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</si>
  <si>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</si>
  <si>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</si>
  <si>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</si>
  <si>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</si>
  <si>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</si>
  <si>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</si>
  <si>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</si>
  <si>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</si>
  <si>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</si>
  <si>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</si>
  <si>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</si>
  <si>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</si>
  <si>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</si>
  <si>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</si>
  <si>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</si>
  <si>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</si>
  <si>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</si>
  <si>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</si>
  <si>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</si>
  <si>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</si>
  <si>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</si>
  <si>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</si>
  <si>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</si>
  <si>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</si>
  <si>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</si>
  <si>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</si>
  <si>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</si>
  <si>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</si>
  <si>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</si>
  <si>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</si>
  <si>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</si>
  <si>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</si>
  <si>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</si>
  <si>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</si>
  <si>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</si>
  <si>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</si>
  <si>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</si>
  <si>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</si>
  <si>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</si>
  <si>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</si>
  <si>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</si>
  <si>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</si>
  <si>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</si>
  <si>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</si>
  <si>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</si>
  <si>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</si>
  <si>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</si>
  <si>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</si>
  <si>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</si>
  <si>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</si>
  <si>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</si>
  <si>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</si>
  <si>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</si>
  <si>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</si>
  <si>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</si>
  <si>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</si>
  <si>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</si>
  <si>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</si>
  <si>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</si>
  <si>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</si>
  <si>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</si>
  <si>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</si>
  <si>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</si>
  <si>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</si>
  <si>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</si>
  <si>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</si>
  <si>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</si>
  <si>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</si>
  <si>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</si>
  <si>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</si>
  <si>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</si>
  <si>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</si>
  <si>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</si>
  <si>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</si>
  <si>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</si>
  <si>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</si>
  <si>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</si>
  <si>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</si>
  <si>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</si>
  <si>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</si>
  <si>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</si>
  <si>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</si>
  <si>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</si>
  <si>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</si>
  <si>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</si>
  <si>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</si>
  <si>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</si>
  <si>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</si>
  <si>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</si>
  <si>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</si>
  <si>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</si>
  <si>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</si>
  <si>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</si>
  <si>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</si>
  <si>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</si>
  <si>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</si>
  <si>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</si>
  <si>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</si>
  <si>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</si>
  <si>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</si>
  <si>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</si>
  <si>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</si>
  <si>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</si>
  <si>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</si>
  <si>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</si>
  <si>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</si>
  <si>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</si>
  <si>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</si>
  <si>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</si>
  <si>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</si>
  <si>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</si>
  <si>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</si>
  <si>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</si>
  <si>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</si>
  <si>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</si>
  <si>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</si>
  <si>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</si>
  <si>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</si>
  <si>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</si>
  <si>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</si>
  <si>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</si>
  <si>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</si>
  <si>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</si>
  <si>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</si>
  <si>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</si>
  <si>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</si>
  <si>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</si>
  <si>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</si>
  <si>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</si>
  <si>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</si>
  <si>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</si>
  <si>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</si>
  <si>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</si>
  <si>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</si>
  <si>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</si>
  <si>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</si>
  <si>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</si>
  <si>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</si>
  <si>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</si>
  <si>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</si>
  <si>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</si>
  <si>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</si>
  <si>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</si>
  <si>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</si>
  <si>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</si>
  <si>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</si>
  <si>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</si>
  <si>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</si>
  <si>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</si>
  <si>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</si>
  <si>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</si>
  <si>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</si>
  <si>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</si>
  <si>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</si>
  <si>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</si>
  <si>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</si>
  <si>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</si>
  <si>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</si>
  <si>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</si>
  <si>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</si>
  <si>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</si>
  <si>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</si>
  <si>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</si>
  <si>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</si>
  <si>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</si>
  <si>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</si>
  <si>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</si>
  <si>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</si>
  <si>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</si>
  <si>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</si>
  <si>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</si>
  <si>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</si>
  <si>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</si>
  <si>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</si>
  <si>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</si>
  <si>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</si>
  <si>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</si>
  <si>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</si>
  <si>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</si>
  <si>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</si>
  <si>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</si>
  <si>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</si>
  <si>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</si>
  <si>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</si>
  <si>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</si>
  <si>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</si>
  <si>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</si>
  <si>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</si>
  <si>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</si>
  <si>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</si>
  <si>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</si>
  <si>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</si>
  <si>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</si>
  <si>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</si>
  <si>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</si>
  <si>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</si>
  <si>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</si>
  <si>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</si>
  <si>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</si>
  <si>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</si>
  <si>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</si>
  <si>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</si>
  <si>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</si>
  <si>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</si>
  <si>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</si>
  <si>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</si>
  <si>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</si>
  <si>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</si>
  <si>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</si>
  <si>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</si>
  <si>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</si>
  <si>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</si>
  <si>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</si>
  <si>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</si>
  <si>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</si>
  <si>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</si>
  <si>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</si>
  <si>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</si>
  <si>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</si>
  <si>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</si>
  <si>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</si>
  <si>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</si>
  <si>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</si>
  <si>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</si>
  <si>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</si>
  <si>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</si>
  <si>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</si>
  <si>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</si>
  <si>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</si>
  <si>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</si>
  <si>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</si>
  <si>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</si>
  <si>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</si>
  <si>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</si>
  <si>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</si>
  <si>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</si>
  <si>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</si>
  <si>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</si>
  <si>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</si>
  <si>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</si>
  <si>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</si>
  <si>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</si>
  <si>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</si>
  <si>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</si>
  <si>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</si>
  <si>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</si>
  <si>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</si>
  <si>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</si>
  <si>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</si>
  <si>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</si>
  <si>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</si>
  <si>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</si>
  <si>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</si>
  <si>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</si>
  <si>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</si>
  <si>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</si>
  <si>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</si>
  <si>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</si>
  <si>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</si>
  <si>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</si>
  <si>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</si>
  <si>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</si>
  <si>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</si>
  <si>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</si>
  <si>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</si>
  <si>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</si>
  <si>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</si>
  <si>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</si>
  <si>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</si>
  <si>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</si>
  <si>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</si>
  <si>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</si>
  <si>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</si>
  <si>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</si>
  <si>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</si>
  <si>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</si>
  <si>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</si>
  <si>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</si>
  <si>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</si>
  <si>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</si>
  <si>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</si>
  <si>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</si>
  <si>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</si>
  <si>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</si>
  <si>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</si>
  <si>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</si>
  <si>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</si>
  <si>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</si>
  <si>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</si>
  <si>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</si>
  <si>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</si>
  <si>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</si>
  <si>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</si>
  <si>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</si>
  <si>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</si>
  <si>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</si>
  <si>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</si>
  <si>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</si>
  <si>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</si>
  <si>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</si>
  <si>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</si>
  <si>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</si>
  <si>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</si>
  <si>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</si>
  <si>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</si>
  <si>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</si>
  <si>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</si>
  <si>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</si>
  <si>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</si>
  <si>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</si>
  <si>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</si>
  <si>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</si>
  <si>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</si>
  <si>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</si>
  <si>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</si>
  <si>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</si>
  <si>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</si>
  <si>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</si>
  <si>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</si>
  <si>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</si>
  <si>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</si>
  <si>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</si>
  <si>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</si>
  <si>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</si>
  <si>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</si>
  <si>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</si>
  <si>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</si>
  <si>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</si>
  <si>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</si>
  <si>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</si>
  <si>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</si>
  <si>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</si>
  <si>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</si>
  <si>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</si>
  <si>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</si>
  <si>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</si>
  <si>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</si>
  <si>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</si>
  <si>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</si>
  <si>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</si>
  <si>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</si>
  <si>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</si>
  <si>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</si>
  <si>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</si>
  <si>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</si>
  <si>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</si>
  <si>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</si>
  <si>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</si>
  <si>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</si>
  <si>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</si>
  <si>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</si>
  <si>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</si>
  <si>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</si>
  <si>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</si>
  <si>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</si>
  <si>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</si>
  <si>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</si>
  <si>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</si>
  <si>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</si>
  <si>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</si>
  <si>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</si>
  <si>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</si>
  <si>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</si>
  <si>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</si>
  <si>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</si>
  <si>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</si>
  <si>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</si>
  <si>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</si>
  <si>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</si>
  <si>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</si>
  <si>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</si>
  <si>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</si>
  <si>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</si>
  <si>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</si>
  <si>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</si>
  <si>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</si>
  <si>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</si>
  <si>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</si>
  <si>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</si>
  <si>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</si>
  <si>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</si>
  <si>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</si>
  <si>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</si>
  <si>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</si>
  <si>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</si>
  <si>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</si>
  <si>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</si>
  <si>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</si>
  <si>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</si>
  <si>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</si>
  <si>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</si>
  <si>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</si>
  <si>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</si>
  <si>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</si>
  <si>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</si>
  <si>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</si>
  <si>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</si>
  <si>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</si>
  <si>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</si>
  <si>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</si>
  <si>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</si>
  <si>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</si>
  <si>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</si>
  <si>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</si>
  <si>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</si>
  <si>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</si>
  <si>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</si>
  <si>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</si>
  <si>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</si>
  <si>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</si>
  <si>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</si>
  <si>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</si>
  <si>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</si>
  <si>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</si>
  <si>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</si>
  <si>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</si>
  <si>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</si>
  <si>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</si>
  <si>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</si>
  <si>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</si>
  <si>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</si>
  <si>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</si>
  <si>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</si>
  <si>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</si>
  <si>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</si>
  <si>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</si>
  <si>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</si>
  <si>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</si>
  <si>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</si>
  <si>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</si>
  <si>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</si>
  <si>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</si>
  <si>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</si>
  <si>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</si>
  <si>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</si>
  <si>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</si>
  <si>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</si>
  <si>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</si>
  <si>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</si>
  <si>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</si>
  <si>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</si>
  <si>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</si>
  <si>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</si>
  <si>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</si>
  <si>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</si>
  <si>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</si>
  <si>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</si>
  <si>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</si>
  <si>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</si>
  <si>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</si>
  <si>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</si>
  <si>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</si>
  <si>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</si>
  <si>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</si>
  <si>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</si>
  <si>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</si>
  <si>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</si>
  <si>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</si>
  <si>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</si>
  <si>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</si>
  <si>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</si>
  <si>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</si>
  <si>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</si>
  <si>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</si>
  <si>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</si>
  <si>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</si>
  <si>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</si>
  <si>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</si>
  <si>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</si>
  <si>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</si>
  <si>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</si>
  <si>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</si>
  <si>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</si>
  <si>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</si>
  <si>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</si>
  <si>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</si>
  <si>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</si>
  <si>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</si>
  <si>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</si>
  <si>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</si>
  <si>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</si>
  <si>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</si>
  <si>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</si>
  <si>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</si>
  <si>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</si>
  <si>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</si>
  <si>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</si>
  <si>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</si>
  <si>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</si>
  <si>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</si>
  <si>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</si>
  <si>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</si>
  <si>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</si>
  <si>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</si>
  <si>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</si>
  <si>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</si>
  <si>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</si>
  <si>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</si>
  <si>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</si>
  <si>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</si>
  <si>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</si>
  <si>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</si>
  <si>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</si>
  <si>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</si>
  <si>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</si>
  <si>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</si>
  <si>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</si>
  <si>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</si>
  <si>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</si>
  <si>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</si>
  <si>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</si>
  <si>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</si>
  <si>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</si>
  <si>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</si>
  <si>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</si>
  <si>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</si>
  <si>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</si>
  <si>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</si>
  <si>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</si>
  <si>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</si>
  <si>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</si>
  <si>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</si>
  <si>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</si>
  <si>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</si>
  <si>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</si>
  <si>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</si>
  <si>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</si>
  <si>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</si>
  <si>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</si>
  <si>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</si>
  <si>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</si>
  <si>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</si>
  <si>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</si>
  <si>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</si>
  <si>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</si>
  <si>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</si>
  <si>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</si>
  <si>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</si>
  <si>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</si>
  <si>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</si>
  <si>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</si>
  <si>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</si>
  <si>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</si>
  <si>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</si>
  <si>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</si>
  <si>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</si>
  <si>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</si>
  <si>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</si>
  <si>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</si>
  <si>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</si>
  <si>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</si>
  <si>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</si>
  <si>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</si>
  <si>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</si>
  <si>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</si>
  <si>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</si>
  <si>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</si>
  <si>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</si>
  <si>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</si>
  <si>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</si>
  <si>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</si>
  <si>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</si>
  <si>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</si>
  <si>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</si>
  <si>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</si>
  <si>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</si>
  <si>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</si>
  <si>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</si>
  <si>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</si>
  <si>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</si>
  <si>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</si>
  <si>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</si>
  <si>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</si>
  <si>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</si>
  <si>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</si>
  <si>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</si>
  <si>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</si>
  <si>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</si>
  <si>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</si>
  <si>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</si>
  <si>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</si>
  <si>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</si>
  <si>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</si>
  <si>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</si>
  <si>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</si>
  <si>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</si>
  <si>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</si>
  <si>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</si>
  <si>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</si>
  <si>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</si>
  <si>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</si>
  <si>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</si>
  <si>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</si>
  <si>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</si>
  <si>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</si>
  <si>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</si>
  <si>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</si>
  <si>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</si>
  <si>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</si>
  <si>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</si>
  <si>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</si>
  <si>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</si>
  <si>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</si>
  <si>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</si>
  <si>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</si>
  <si>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</si>
  <si>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</si>
  <si>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</si>
  <si>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</si>
  <si>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</si>
  <si>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</si>
  <si>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</si>
  <si>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</si>
  <si>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</si>
  <si>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</si>
  <si>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</si>
  <si>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</si>
  <si>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</si>
  <si>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</si>
  <si>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</si>
  <si>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</si>
  <si>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</si>
  <si>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</si>
  <si>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</si>
  <si>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</si>
  <si>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</si>
  <si>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</si>
  <si>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</si>
  <si>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</si>
  <si>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</si>
  <si>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</si>
  <si>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</si>
  <si>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</si>
  <si>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</si>
  <si>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</si>
  <si>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</si>
  <si>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</si>
  <si>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</si>
  <si>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</si>
  <si>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</si>
  <si>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</si>
  <si>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</si>
  <si>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</si>
  <si>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</si>
  <si>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</si>
  <si>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</si>
  <si>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</si>
  <si>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</si>
  <si>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</si>
  <si>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</si>
  <si>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</si>
  <si>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</si>
  <si>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</si>
  <si>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</si>
  <si>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</si>
  <si>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</si>
  <si>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</si>
  <si>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</si>
  <si>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</si>
  <si>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</si>
  <si>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</si>
  <si>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</si>
  <si>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</si>
  <si>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</si>
  <si>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</si>
  <si>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</si>
  <si>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</si>
  <si>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</si>
  <si>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</si>
  <si>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</si>
  <si>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</si>
  <si>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</si>
  <si>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</si>
  <si>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</si>
  <si>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</si>
  <si>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</si>
  <si>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</si>
  <si>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</si>
  <si>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</si>
  <si>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</si>
  <si>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</si>
  <si>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</si>
  <si>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</si>
  <si>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</si>
  <si>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</si>
  <si>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</si>
  <si>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</si>
  <si>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</si>
  <si>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</si>
  <si>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</si>
  <si>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</si>
  <si>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</si>
  <si>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</si>
  <si>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</si>
  <si>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</si>
  <si>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</si>
  <si>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</si>
  <si>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</si>
  <si>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</si>
  <si>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</si>
  <si>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</si>
  <si>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</si>
  <si>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</si>
  <si>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</si>
  <si>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</si>
  <si>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</si>
  <si>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</si>
  <si>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</si>
  <si>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</si>
  <si>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</si>
  <si>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</si>
  <si>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</si>
  <si>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</si>
  <si>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</si>
  <si>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</si>
  <si>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</si>
  <si>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</si>
  <si>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</si>
  <si>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</si>
  <si>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</si>
  <si>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</si>
  <si>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</si>
  <si>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</si>
  <si>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</si>
  <si>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</si>
  <si>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</si>
  <si>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</si>
  <si>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</si>
  <si>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</si>
  <si>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</si>
  <si>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</si>
  <si>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</si>
  <si>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</si>
  <si>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</si>
  <si>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</si>
  <si>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</si>
  <si>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</si>
  <si>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</si>
  <si>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</si>
  <si>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</si>
  <si>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</si>
  <si>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</si>
  <si>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</si>
  <si>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</si>
  <si>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</si>
  <si>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</si>
  <si>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</si>
  <si>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</si>
  <si>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</si>
  <si>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</si>
  <si>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</si>
  <si>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</si>
  <si>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</si>
  <si>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</si>
  <si>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</si>
  <si>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</si>
  <si>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</si>
  <si>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</si>
  <si>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</si>
  <si>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</si>
  <si>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</si>
  <si>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</si>
  <si>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</si>
  <si>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</si>
  <si>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</si>
  <si>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</si>
  <si>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</si>
  <si>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</si>
  <si>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</si>
  <si>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</si>
  <si>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</si>
  <si>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</si>
  <si>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</si>
  <si>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</si>
  <si>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</si>
  <si>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</si>
  <si>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</si>
  <si>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</si>
  <si>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</si>
  <si>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</si>
  <si>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</si>
  <si>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</si>
  <si>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</si>
  <si>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</si>
  <si>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</si>
  <si>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</si>
  <si>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</si>
  <si>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</si>
  <si>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</si>
  <si>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</si>
  <si>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</si>
  <si>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</si>
  <si>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</si>
  <si>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</si>
  <si>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</si>
  <si>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</si>
  <si>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</si>
  <si>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</si>
  <si>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</si>
  <si>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</si>
  <si>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</si>
  <si>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</si>
  <si>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</si>
  <si>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</si>
  <si>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</si>
  <si>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</si>
  <si>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</si>
  <si>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</si>
  <si>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</si>
  <si>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</si>
  <si>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</si>
  <si>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</si>
  <si>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</si>
  <si>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</si>
  <si>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</si>
  <si>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</si>
  <si>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</si>
  <si>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</si>
  <si>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</si>
  <si>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</si>
  <si>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</si>
  <si>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</si>
  <si>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</si>
  <si>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</si>
  <si>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</si>
  <si>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</si>
  <si>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</si>
  <si>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</si>
  <si>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</si>
  <si>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</si>
  <si>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</si>
  <si>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</si>
  <si>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</si>
  <si>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</si>
  <si>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</si>
  <si>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</si>
  <si>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</si>
  <si>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</si>
  <si>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</si>
  <si>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</si>
  <si>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</si>
  <si>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</si>
  <si>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</si>
  <si>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</si>
  <si>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</si>
  <si>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</si>
  <si>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</si>
  <si>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</si>
  <si>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</si>
  <si>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</si>
  <si>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</si>
  <si>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</si>
  <si>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</si>
  <si>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</si>
  <si>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</si>
  <si>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</si>
  <si>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</si>
  <si>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</si>
  <si>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</si>
  <si>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</si>
  <si>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</si>
  <si>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</si>
  <si>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</si>
  <si>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</si>
  <si>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</si>
  <si>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</si>
  <si>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</si>
  <si>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</si>
  <si>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</si>
  <si>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</si>
  <si>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</si>
  <si>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</si>
  <si>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</si>
  <si>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</si>
  <si>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</si>
  <si>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</si>
  <si>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</si>
  <si>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</si>
  <si>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</si>
  <si>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</si>
  <si>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</si>
  <si>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</si>
  <si>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</si>
  <si>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</si>
  <si>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</si>
  <si>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</si>
  <si>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</si>
  <si>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</si>
  <si>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</si>
  <si>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</si>
  <si>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</si>
  <si>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</si>
  <si>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</si>
  <si>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</si>
  <si>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</si>
  <si>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</si>
  <si>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</si>
  <si>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</si>
  <si>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</si>
  <si>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</si>
  <si>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</si>
  <si>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</si>
  <si>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</si>
  <si>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</si>
  <si>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</si>
  <si>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</si>
  <si>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</si>
  <si>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</si>
  <si>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</si>
  <si>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</si>
  <si>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</si>
  <si>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</si>
  <si>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</si>
  <si>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</si>
  <si>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</si>
  <si>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</si>
  <si>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</si>
  <si>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</si>
  <si>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</si>
  <si>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</si>
  <si>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</si>
  <si>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</si>
  <si>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</si>
  <si>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</si>
  <si>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</si>
  <si>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</si>
  <si>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</si>
  <si>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</si>
  <si>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</si>
  <si>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</si>
  <si>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</si>
  <si>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</si>
  <si>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</si>
  <si>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</si>
  <si>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</si>
  <si>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</si>
  <si>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</si>
  <si>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</si>
  <si>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</si>
  <si>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</si>
  <si>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</si>
  <si>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</si>
  <si>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</si>
  <si>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</si>
  <si>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</si>
  <si>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</si>
  <si>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</si>
  <si>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</si>
  <si>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</si>
  <si>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</si>
  <si>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</si>
  <si>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</si>
  <si>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</si>
  <si>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</si>
  <si>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</si>
  <si>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</si>
  <si>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</si>
  <si>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</si>
  <si>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</si>
  <si>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</si>
  <si>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</si>
  <si>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</si>
  <si>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</si>
  <si>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</si>
  <si>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</si>
  <si>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</si>
  <si>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</si>
  <si>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</si>
  <si>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</si>
  <si>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</si>
  <si>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</si>
  <si>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</si>
  <si>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</si>
  <si>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</si>
  <si>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</si>
  <si>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</si>
  <si>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</si>
  <si>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</si>
  <si>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</si>
  <si>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</si>
  <si>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</si>
  <si>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</si>
  <si>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</si>
  <si>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</si>
  <si>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</si>
  <si>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</si>
  <si>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</si>
  <si>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</si>
  <si>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</si>
  <si>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</si>
  <si>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</si>
  <si>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</si>
  <si>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</si>
  <si>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</si>
  <si>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</si>
  <si>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</si>
  <si>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</si>
  <si>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</si>
  <si>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</si>
  <si>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</si>
  <si>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</si>
  <si>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</si>
  <si>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</si>
  <si>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</si>
  <si>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</si>
  <si>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</si>
  <si>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</si>
  <si>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</si>
  <si>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</si>
  <si>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</si>
  <si>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</si>
  <si>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</si>
  <si>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</si>
  <si>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</si>
  <si>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</si>
  <si>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</si>
  <si>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</si>
  <si>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</si>
  <si>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</si>
  <si>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</si>
  <si>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</si>
  <si>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</si>
  <si>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</si>
  <si>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</si>
  <si>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</si>
  <si>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</si>
  <si>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</si>
  <si>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</si>
  <si>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</si>
  <si>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</si>
  <si>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</si>
  <si>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</si>
  <si>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</si>
  <si>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</si>
  <si>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</si>
  <si>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</si>
  <si>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</si>
  <si>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</si>
  <si>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</si>
  <si>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</si>
  <si>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</si>
  <si>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</si>
  <si>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</si>
  <si>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</si>
  <si>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</si>
  <si>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</si>
  <si>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</si>
  <si>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</si>
  <si>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</si>
  <si>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</si>
  <si>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</si>
  <si>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</si>
  <si>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</si>
  <si>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</si>
  <si>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</si>
  <si>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</si>
  <si>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</si>
  <si>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</si>
  <si>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</si>
  <si>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</si>
  <si>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</si>
  <si>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</si>
  <si>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</si>
  <si>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</si>
  <si>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</si>
  <si>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</si>
  <si>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</si>
  <si>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</si>
  <si>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</si>
  <si>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</si>
  <si>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</si>
  <si>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</si>
  <si>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</si>
  <si>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</si>
  <si>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</si>
  <si>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</si>
  <si>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</si>
  <si>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</si>
  <si>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</si>
  <si>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</si>
  <si>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</si>
  <si>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</si>
  <si>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</si>
  <si>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</si>
  <si>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</si>
  <si>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</si>
  <si>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</si>
  <si>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</si>
  <si>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</si>
  <si>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</si>
  <si>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</si>
  <si>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</si>
  <si>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</si>
  <si>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</si>
  <si>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</si>
  <si>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</si>
  <si>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</si>
  <si>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</si>
  <si>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</si>
  <si>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</si>
  <si>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</si>
  <si>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</si>
  <si>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</si>
  <si>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</si>
  <si>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</si>
  <si>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</si>
  <si>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</si>
  <si>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</si>
  <si>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</si>
  <si>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</si>
  <si>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</si>
  <si>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</si>
  <si>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</si>
  <si>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</si>
  <si>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</si>
  <si>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</si>
  <si>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</si>
  <si>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</si>
  <si>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</si>
  <si>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</si>
  <si>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</si>
  <si>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</si>
  <si>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</si>
  <si>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</si>
  <si>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</si>
  <si>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</si>
  <si>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</si>
  <si>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</si>
  <si>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</si>
  <si>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</si>
  <si>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</si>
  <si>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</si>
  <si>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</si>
  <si>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</si>
  <si>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</si>
  <si>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</si>
  <si>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</si>
  <si>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</si>
  <si>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</si>
  <si>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</si>
  <si>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</si>
  <si>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</si>
  <si>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</si>
  <si>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</si>
  <si>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</si>
  <si>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</si>
  <si>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</si>
  <si>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</si>
  <si>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</si>
  <si>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</si>
  <si>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</si>
  <si>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</si>
  <si>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</si>
  <si>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</si>
  <si>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</si>
  <si>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</si>
  <si>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</si>
  <si>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</si>
  <si>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</si>
  <si>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</si>
  <si>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</si>
  <si>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</si>
  <si>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</si>
  <si>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</si>
  <si>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</si>
  <si>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</si>
  <si>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</si>
  <si>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</si>
  <si>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</si>
  <si>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</si>
  <si>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</si>
  <si>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</si>
  <si>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</si>
  <si>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</si>
  <si>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</si>
  <si>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</si>
  <si>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</si>
  <si>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</si>
  <si>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</si>
  <si>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</si>
  <si>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</si>
  <si>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</si>
  <si>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</si>
  <si>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</si>
  <si>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</si>
  <si>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</si>
  <si>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</si>
  <si>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</si>
  <si>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</si>
  <si>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</si>
  <si>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</si>
  <si>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</si>
  <si>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</si>
  <si>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</si>
  <si>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</si>
  <si>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</si>
  <si>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</si>
  <si>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</si>
  <si>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</si>
  <si>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</si>
  <si>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</si>
  <si>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</si>
  <si>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</si>
  <si>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</si>
  <si>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</si>
  <si>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</si>
  <si>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</si>
  <si>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</si>
  <si>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</si>
  <si>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</si>
  <si>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</si>
  <si>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</si>
  <si>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</si>
  <si>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</si>
  <si>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</si>
  <si>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</si>
  <si>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</si>
  <si>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</si>
  <si>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</si>
  <si>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</si>
  <si>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</si>
  <si>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</si>
  <si>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</si>
  <si>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</si>
  <si>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</si>
  <si>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</si>
  <si>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</si>
  <si>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</si>
  <si>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</si>
  <si>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</si>
  <si>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</si>
  <si>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</si>
  <si>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</si>
  <si>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</si>
  <si>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</si>
  <si>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</si>
  <si>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</si>
  <si>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</si>
  <si>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</si>
  <si>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</si>
  <si>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</si>
  <si>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</si>
  <si>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</si>
  <si>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</si>
  <si>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</si>
  <si>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</si>
  <si>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</si>
  <si>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</si>
  <si>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</si>
  <si>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</si>
  <si>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</si>
  <si>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</si>
  <si>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</si>
  <si>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</si>
  <si>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</si>
  <si>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</si>
  <si>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</si>
  <si>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</si>
  <si>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</si>
  <si>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</si>
  <si>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</si>
  <si>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</si>
  <si>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</si>
  <si>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</si>
  <si>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</si>
  <si>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</si>
  <si>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</si>
  <si>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</si>
  <si>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</si>
  <si>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</si>
  <si>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</si>
  <si>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</si>
  <si>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</si>
  <si>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</si>
  <si>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</si>
  <si>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</si>
  <si>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</si>
  <si>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</si>
  <si>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</si>
  <si>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</si>
  <si>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</si>
  <si>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</si>
  <si>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</si>
  <si>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</si>
  <si>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</si>
  <si>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</si>
  <si>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</si>
  <si>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</si>
  <si>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</si>
  <si>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</si>
  <si>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</si>
  <si>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</si>
  <si>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</si>
  <si>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</si>
  <si>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</si>
  <si>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</si>
  <si>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</si>
  <si>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</si>
  <si>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</si>
  <si>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</si>
  <si>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</si>
  <si>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</si>
  <si>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</si>
  <si>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</si>
  <si>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</si>
  <si>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</si>
  <si>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</si>
  <si>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</si>
  <si>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</si>
  <si>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</si>
  <si>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</si>
  <si>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</si>
  <si>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</si>
  <si>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</si>
  <si>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</si>
  <si>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</si>
  <si>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</si>
  <si>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</si>
  <si>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</si>
  <si>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</si>
  <si>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</si>
  <si>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</si>
  <si>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</si>
  <si>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</si>
  <si>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</si>
  <si>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</si>
  <si>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</si>
  <si>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</si>
  <si>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</si>
  <si>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</si>
  <si>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</si>
  <si>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</si>
  <si>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</si>
  <si>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</si>
  <si>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</si>
  <si>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</si>
  <si>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</si>
  <si>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</si>
  <si>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</si>
  <si>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</si>
  <si>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</si>
  <si>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</si>
  <si>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</si>
  <si>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</si>
  <si>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</si>
  <si>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</si>
  <si>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</si>
  <si>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</si>
  <si>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</si>
  <si>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</si>
  <si>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</si>
  <si>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</si>
  <si>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</si>
  <si>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</si>
  <si>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</si>
  <si>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</si>
  <si>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</si>
  <si>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</si>
  <si>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</si>
  <si>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</si>
  <si>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</si>
  <si>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</si>
  <si>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</si>
  <si>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</si>
  <si>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</si>
  <si>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</si>
  <si>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</si>
  <si>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</si>
  <si>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</si>
  <si>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</si>
  <si>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</si>
  <si>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</si>
  <si>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</si>
  <si>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</si>
  <si>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</si>
  <si>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</si>
  <si>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</si>
  <si>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</si>
  <si>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</si>
  <si>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</si>
  <si>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</si>
  <si>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</si>
  <si>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</si>
  <si>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</si>
  <si>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</si>
  <si>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</si>
  <si>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</si>
  <si>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</si>
  <si>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</si>
  <si>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</si>
  <si>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</si>
  <si>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</si>
  <si>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</si>
  <si>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</si>
  <si>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</si>
  <si>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</si>
  <si>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</si>
  <si>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</si>
  <si>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</si>
  <si>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</si>
  <si>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</si>
  <si>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</si>
  <si>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</si>
  <si>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</si>
  <si>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</si>
  <si>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</si>
  <si>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</si>
  <si>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</si>
  <si>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</si>
  <si>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</si>
  <si>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</si>
  <si>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</si>
  <si>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</si>
  <si>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</si>
  <si>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</si>
  <si>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</si>
  <si>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</si>
  <si>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</si>
  <si>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</si>
  <si>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</si>
  <si>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</si>
  <si>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</si>
  <si>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</si>
  <si>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</si>
  <si>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</si>
  <si>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</si>
  <si>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</si>
  <si>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</si>
  <si>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</si>
  <si>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</si>
  <si>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</si>
  <si>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</si>
  <si>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</si>
  <si>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</si>
  <si>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</si>
  <si>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</si>
  <si>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</si>
  <si>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</si>
  <si>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</si>
  <si>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</si>
  <si>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</si>
  <si>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</si>
  <si>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</si>
  <si>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</si>
  <si>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</si>
  <si>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</si>
  <si>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</si>
  <si>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</si>
  <si>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</si>
  <si>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</si>
  <si>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</si>
  <si>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</si>
  <si>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</si>
  <si>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</si>
  <si>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</si>
  <si>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</si>
  <si>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</si>
  <si>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</si>
  <si>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</si>
  <si>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</si>
  <si>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</si>
  <si>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</si>
  <si>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</si>
  <si>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</si>
  <si>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</si>
  <si>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</si>
  <si>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</si>
  <si>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</si>
  <si>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</si>
  <si>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</si>
  <si>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</si>
  <si>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</si>
  <si>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</si>
  <si>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</si>
  <si>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</si>
  <si>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</si>
  <si>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</si>
  <si>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</si>
  <si>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</si>
  <si>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</si>
  <si>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</si>
  <si>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</si>
  <si>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</si>
  <si>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</si>
  <si>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</si>
  <si>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</si>
  <si>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</si>
  <si>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</si>
  <si>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</si>
  <si>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</si>
  <si>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</si>
  <si>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</si>
  <si>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</si>
  <si>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</si>
  <si>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</si>
  <si>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</si>
  <si>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</si>
  <si>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</si>
  <si>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</si>
  <si>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</si>
  <si>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</si>
  <si>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</si>
  <si>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</si>
  <si>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</si>
  <si>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</si>
  <si>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</si>
  <si>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</si>
  <si>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</si>
  <si>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</si>
  <si>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</si>
  <si>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</si>
  <si>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</si>
  <si>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</si>
  <si>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</si>
  <si>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</si>
  <si>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</si>
  <si>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</si>
  <si>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</si>
  <si>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</si>
  <si>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</si>
  <si>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</si>
  <si>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</si>
  <si>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</si>
  <si>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</si>
  <si>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</si>
  <si>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</si>
  <si>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</si>
  <si>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</si>
  <si>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</si>
  <si>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</si>
  <si>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</si>
  <si>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</si>
  <si>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</si>
  <si>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</si>
  <si>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</si>
  <si>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</si>
  <si>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</si>
  <si>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</si>
  <si>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</si>
  <si>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</si>
  <si>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</si>
  <si>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</si>
  <si>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</si>
  <si>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</si>
  <si>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</si>
  <si>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</si>
  <si>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</si>
  <si>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</si>
  <si>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</si>
  <si>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</si>
  <si>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</si>
  <si>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</si>
  <si>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</si>
  <si>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</si>
  <si>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</si>
  <si>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</si>
  <si>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</si>
  <si>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</si>
  <si>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</si>
  <si>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</si>
  <si>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</si>
  <si>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</si>
  <si>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</si>
  <si>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</si>
  <si>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</si>
  <si>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</si>
  <si>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</si>
  <si>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</si>
  <si>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</si>
  <si>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</si>
  <si>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</si>
  <si>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</si>
  <si>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</si>
  <si>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</si>
  <si>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</si>
  <si>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</si>
  <si>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</si>
  <si>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</si>
  <si>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</si>
  <si>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</si>
  <si>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</si>
  <si>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</si>
  <si>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</si>
  <si>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</si>
  <si>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</si>
  <si>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</si>
  <si>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</si>
  <si>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</si>
  <si>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</si>
  <si>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</si>
  <si>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</si>
  <si>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</si>
  <si>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</si>
  <si>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</si>
  <si>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</si>
  <si>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</si>
  <si>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</si>
  <si>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</si>
  <si>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</si>
  <si>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</si>
  <si>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</si>
  <si>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</si>
  <si>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</si>
  <si>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</si>
  <si>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</si>
  <si>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</si>
  <si>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</si>
  <si>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</si>
  <si>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</si>
  <si>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</si>
  <si>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</si>
  <si>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</si>
  <si>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</si>
  <si>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</si>
  <si>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</si>
  <si>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</si>
  <si>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</si>
  <si>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</si>
  <si>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</si>
  <si>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</si>
  <si>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</si>
  <si>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</si>
  <si>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</si>
  <si>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</si>
  <si>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</si>
  <si>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</si>
  <si>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</si>
  <si>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</si>
  <si>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</si>
  <si>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</si>
  <si>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</si>
  <si>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</si>
  <si>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</si>
  <si>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</si>
  <si>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</si>
  <si>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</si>
  <si>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</si>
  <si>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</si>
  <si>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</si>
  <si>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</si>
  <si>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</si>
  <si>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</si>
  <si>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</si>
  <si>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</si>
  <si>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</si>
  <si>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</si>
  <si>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</si>
  <si>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</si>
  <si>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</si>
  <si>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</si>
  <si>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</si>
  <si>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</si>
  <si>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</si>
  <si>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</si>
  <si>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</si>
  <si>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</si>
  <si>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</si>
  <si>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</si>
  <si>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</si>
  <si>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</si>
  <si>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</si>
  <si>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</si>
  <si>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</si>
  <si>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</si>
  <si>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</si>
  <si>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</si>
  <si>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</si>
  <si>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</si>
  <si>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</si>
  <si>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</si>
  <si>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</si>
  <si>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</si>
  <si>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</si>
  <si>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</si>
  <si>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</si>
  <si>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</si>
  <si>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</si>
  <si>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</si>
  <si>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</si>
  <si>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</si>
  <si>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</si>
  <si>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</si>
  <si>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</si>
  <si>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</si>
  <si>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</si>
  <si>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</si>
  <si>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</si>
  <si>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</si>
  <si>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</si>
  <si>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</si>
  <si>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</si>
  <si>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</si>
  <si>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</si>
  <si>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</si>
  <si>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</si>
  <si>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</si>
  <si>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</si>
  <si>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</si>
  <si>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</si>
  <si>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</si>
  <si>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</si>
  <si>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</si>
  <si>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</si>
  <si>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</si>
  <si>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</si>
  <si>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</si>
  <si>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</si>
  <si>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</si>
  <si>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</si>
  <si>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</si>
  <si>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</si>
  <si>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</si>
  <si>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</si>
  <si>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</si>
  <si>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</si>
  <si>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</si>
  <si>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</si>
  <si>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</si>
  <si>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</si>
  <si>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</si>
  <si>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</si>
  <si>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</si>
  <si>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</si>
  <si>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</si>
  <si>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</si>
  <si>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</si>
  <si>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</si>
  <si>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</si>
  <si>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</si>
  <si>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</si>
  <si>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</si>
  <si>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</si>
  <si>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</si>
  <si>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</si>
  <si>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</si>
  <si>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</si>
  <si>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</si>
  <si>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</si>
  <si>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</si>
  <si>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</si>
  <si>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</si>
  <si>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</si>
  <si>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</si>
  <si>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</si>
  <si>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</si>
  <si>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</si>
  <si>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</si>
  <si>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</si>
  <si>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</si>
  <si>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</si>
  <si>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</si>
  <si>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</si>
  <si>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</si>
  <si>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</si>
  <si>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</si>
  <si>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</si>
  <si>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</si>
  <si>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</si>
  <si>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</si>
  <si>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</si>
  <si>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</si>
  <si>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</si>
  <si>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</si>
  <si>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</si>
  <si>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</si>
  <si>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</si>
  <si>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</si>
  <si>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</si>
  <si>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</si>
  <si>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</si>
  <si>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</si>
  <si>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</si>
  <si>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</si>
  <si>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</si>
  <si>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</si>
  <si>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</si>
  <si>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</si>
  <si>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</si>
  <si>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</si>
  <si>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</si>
  <si>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</si>
  <si>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</si>
  <si>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</si>
  <si>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</si>
  <si>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</si>
  <si>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</si>
  <si>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</si>
  <si>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</si>
  <si>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</si>
  <si>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</si>
  <si>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</si>
  <si>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</si>
  <si>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</si>
  <si>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</si>
  <si>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</si>
  <si>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</si>
  <si>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</si>
  <si>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</si>
  <si>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</si>
  <si>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</si>
  <si>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</si>
  <si>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</si>
  <si>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</si>
  <si>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</si>
  <si>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</si>
  <si>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</si>
  <si>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</si>
  <si>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</si>
  <si>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</si>
  <si>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</si>
  <si>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</si>
  <si>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</si>
  <si>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</si>
  <si>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</si>
  <si>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</si>
  <si>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</si>
  <si>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</si>
  <si>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</si>
  <si>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</si>
  <si>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</si>
  <si>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</si>
  <si>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</si>
  <si>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</si>
  <si>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</si>
  <si>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</si>
  <si>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</si>
  <si>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</si>
  <si>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</si>
  <si>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</si>
  <si>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</si>
  <si>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</si>
  <si>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</si>
  <si>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</si>
  <si>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</si>
  <si>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</si>
  <si>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</si>
  <si>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</si>
  <si>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</si>
  <si>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</si>
  <si>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</si>
  <si>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</si>
  <si>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</si>
  <si>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</si>
  <si>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</si>
  <si>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</si>
  <si>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</si>
  <si>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</si>
  <si>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</si>
  <si>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</si>
  <si>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</si>
  <si>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</si>
  <si>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</si>
  <si>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</si>
  <si>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</si>
  <si>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</si>
  <si>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</si>
  <si>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</si>
  <si>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</si>
  <si>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</si>
  <si>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</si>
  <si>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</si>
  <si>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</si>
  <si>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</si>
  <si>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</si>
  <si>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</si>
  <si>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</si>
  <si>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</si>
  <si>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</si>
  <si>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</si>
  <si>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</si>
  <si>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</si>
  <si>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</si>
  <si>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</si>
  <si>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</si>
  <si>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</si>
  <si>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</si>
  <si>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</si>
  <si>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</si>
  <si>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</si>
  <si>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</si>
  <si>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</si>
  <si>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</si>
  <si>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</si>
  <si>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</si>
  <si>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</si>
  <si>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</si>
  <si>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</si>
  <si>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</si>
  <si>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</si>
  <si>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</si>
  <si>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</si>
  <si>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</si>
  <si>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</si>
  <si>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</si>
  <si>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</si>
  <si>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</si>
  <si>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</si>
  <si>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</si>
  <si>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</si>
  <si>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</si>
  <si>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</si>
  <si>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</si>
  <si>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</si>
  <si>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</si>
  <si>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</si>
  <si>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</si>
  <si>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</si>
  <si>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</si>
  <si>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</si>
  <si>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</si>
  <si>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</si>
  <si>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</si>
  <si>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</si>
  <si>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</si>
  <si>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</si>
  <si>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</si>
  <si>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</si>
  <si>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</si>
  <si>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</si>
  <si>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</si>
  <si>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</si>
  <si>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</si>
  <si>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</si>
  <si>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</si>
  <si>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</si>
  <si>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</si>
  <si>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</si>
  <si>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093</t>
  </si>
  <si>
    <t>094</t>
  </si>
  <si>
    <t xml:space="preserve">Prestar el servicio de educación inicial en el marco de la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Centros de desarrollo
infantil.
</t>
  </si>
  <si>
    <t>Prestar el servicio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</si>
  <si>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FUNPERS</t>
  </si>
  <si>
    <t>011</t>
  </si>
  <si>
    <t>Prestar los servicios de atención y cuidado psicosocial a la
primera infancia en población vulnerable del municipio de Ipiales propendiendo al
desarrollo infantil de la primera infancia, en una población de 50 niños, niñas y
mujeres gestantes</t>
  </si>
  <si>
    <t>195</t>
  </si>
  <si>
    <t>Prestar elserevicio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</si>
  <si>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Felisa Mariela Cárdenas Salazar</t>
  </si>
  <si>
    <t>Felisa Mariela Cárdenas</t>
  </si>
  <si>
    <t>Calle Nueva creacion</t>
  </si>
  <si>
    <t>Ciudadela G8 C4 Tumaco</t>
  </si>
  <si>
    <t>sepraes@gmail.com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</si>
</sst>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6" zoomScale="85" zoomScaleNormal="85" zoomScaleSheetLayoutView="40" zoomScalePageLayoutView="40" workbookViewId="0">
      <selection activeCell="D52" sqref="D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2" t="s">
        <v>110</v>
      </c>
      <c r="I15" s="32" t="s">
        <v>2624</v>
      </c>
      <c r="J15" s="107" t="s">
        <v>2626</v>
      </c>
      <c r="L15" s="217" t="s">
        <v>8</v>
      </c>
      <c r="M15" s="21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5" t="s">
        <v>11</v>
      </c>
      <c r="J19" s="136" t="s">
        <v>10</v>
      </c>
      <c r="K19" s="136" t="s">
        <v>2609</v>
      </c>
      <c r="L19" s="136" t="s">
        <v>1161</v>
      </c>
      <c r="M19" s="136" t="s">
        <v>1162</v>
      </c>
      <c r="N19" s="137" t="s">
        <v>2610</v>
      </c>
      <c r="O19" s="132"/>
      <c r="Q19" s="51"/>
      <c r="R19" s="51"/>
    </row>
    <row r="20" spans="1:23" ht="30" customHeight="1" x14ac:dyDescent="0.25">
      <c r="A20" s="9"/>
      <c r="B20" s="108">
        <v>900394860</v>
      </c>
      <c r="C20" s="5"/>
      <c r="D20" s="72"/>
      <c r="E20" s="5"/>
      <c r="F20" s="5"/>
      <c r="G20" s="5"/>
      <c r="H20" s="236"/>
      <c r="I20" s="142" t="s">
        <v>110</v>
      </c>
      <c r="J20" s="143" t="s">
        <v>792</v>
      </c>
      <c r="K20" s="144">
        <v>2255793257</v>
      </c>
      <c r="L20" s="145"/>
      <c r="M20" s="145">
        <v>44561</v>
      </c>
      <c r="N20" s="130">
        <f>+(M20-L20)/30</f>
        <v>1485.3666666666666</v>
      </c>
      <c r="O20" s="133"/>
      <c r="U20" s="129"/>
      <c r="V20" s="104">
        <f ca="1">NOW()</f>
        <v>44193.635287962963</v>
      </c>
      <c r="W20" s="104">
        <f ca="1">NOW()</f>
        <v>44193.635287962963</v>
      </c>
    </row>
    <row r="21" spans="1:23" ht="30" customHeight="1" outlineLevel="1" x14ac:dyDescent="0.25">
      <c r="A21" s="9"/>
      <c r="B21" s="70"/>
      <c r="C21" s="5"/>
      <c r="D21" s="5"/>
      <c r="E21" s="5"/>
      <c r="F21" s="5"/>
      <c r="G21" s="5"/>
      <c r="H21" s="69"/>
      <c r="I21" s="142"/>
      <c r="J21" s="143"/>
      <c r="K21" s="144"/>
      <c r="L21" s="145"/>
      <c r="M21" s="145"/>
      <c r="N21" s="130">
        <f t="shared" ref="N21:N35" si="0">+(M21-L21)/30</f>
        <v>0</v>
      </c>
      <c r="O21" s="134"/>
    </row>
    <row r="22" spans="1:23" ht="30" customHeight="1" outlineLevel="1" x14ac:dyDescent="0.25">
      <c r="A22" s="9"/>
      <c r="B22" s="70"/>
      <c r="C22" s="5"/>
      <c r="D22" s="5"/>
      <c r="E22" s="5"/>
      <c r="F22" s="5"/>
      <c r="G22" s="5"/>
      <c r="H22" s="69"/>
      <c r="I22" s="142"/>
      <c r="J22" s="143"/>
      <c r="K22" s="144"/>
      <c r="L22" s="145"/>
      <c r="M22" s="145"/>
      <c r="N22" s="131">
        <f t="shared" ref="N22:N33" si="1">+(M22-L22)/30</f>
        <v>0</v>
      </c>
      <c r="O22" s="134"/>
    </row>
    <row r="23" spans="1:23" ht="30" customHeight="1" outlineLevel="1" x14ac:dyDescent="0.25">
      <c r="A23" s="9"/>
      <c r="B23" s="100"/>
      <c r="C23" s="21"/>
      <c r="D23" s="21"/>
      <c r="E23" s="21"/>
      <c r="F23" s="5"/>
      <c r="G23" s="5"/>
      <c r="H23" s="69"/>
      <c r="I23" s="142"/>
      <c r="J23" s="143"/>
      <c r="K23" s="144"/>
      <c r="L23" s="145"/>
      <c r="M23" s="145"/>
      <c r="N23" s="131">
        <f t="shared" si="1"/>
        <v>0</v>
      </c>
      <c r="O23" s="134"/>
      <c r="Q23" s="103"/>
      <c r="R23" s="55"/>
      <c r="S23" s="104"/>
      <c r="T23" s="104"/>
    </row>
    <row r="24" spans="1:23" ht="30" customHeight="1" outlineLevel="1" x14ac:dyDescent="0.25">
      <c r="A24" s="9"/>
      <c r="B24" s="100"/>
      <c r="C24" s="21"/>
      <c r="D24" s="21"/>
      <c r="E24" s="21"/>
      <c r="F24" s="5"/>
      <c r="G24" s="5"/>
      <c r="H24" s="69"/>
      <c r="I24" s="142"/>
      <c r="J24" s="143"/>
      <c r="K24" s="144"/>
      <c r="L24" s="145"/>
      <c r="M24" s="145"/>
      <c r="N24" s="131">
        <f t="shared" si="1"/>
        <v>0</v>
      </c>
      <c r="O24" s="134"/>
    </row>
    <row r="25" spans="1:23" ht="30" customHeight="1" outlineLevel="1" x14ac:dyDescent="0.25">
      <c r="A25" s="9"/>
      <c r="B25" s="100"/>
      <c r="C25" s="21"/>
      <c r="D25" s="21"/>
      <c r="E25" s="21"/>
      <c r="F25" s="5"/>
      <c r="G25" s="5"/>
      <c r="H25" s="69"/>
      <c r="I25" s="142"/>
      <c r="J25" s="143"/>
      <c r="K25" s="144"/>
      <c r="L25" s="145"/>
      <c r="M25" s="145"/>
      <c r="N25" s="131">
        <f t="shared" si="1"/>
        <v>0</v>
      </c>
      <c r="O25" s="134"/>
    </row>
    <row r="26" spans="1:23" ht="30" customHeight="1" outlineLevel="1" x14ac:dyDescent="0.25">
      <c r="A26" s="9"/>
      <c r="B26" s="100"/>
      <c r="C26" s="21"/>
      <c r="D26" s="21"/>
      <c r="E26" s="21"/>
      <c r="F26" s="5"/>
      <c r="G26" s="5"/>
      <c r="H26" s="69"/>
      <c r="I26" s="142"/>
      <c r="J26" s="143"/>
      <c r="K26" s="144"/>
      <c r="L26" s="145"/>
      <c r="M26" s="145"/>
      <c r="N26" s="131">
        <f t="shared" si="1"/>
        <v>0</v>
      </c>
      <c r="O26" s="134"/>
    </row>
    <row r="27" spans="1:23" ht="30" customHeight="1" outlineLevel="1" x14ac:dyDescent="0.25">
      <c r="A27" s="9"/>
      <c r="B27" s="100"/>
      <c r="C27" s="21"/>
      <c r="D27" s="21"/>
      <c r="E27" s="21"/>
      <c r="F27" s="5"/>
      <c r="G27" s="5"/>
      <c r="H27" s="69"/>
      <c r="I27" s="142"/>
      <c r="J27" s="143"/>
      <c r="K27" s="144"/>
      <c r="L27" s="145"/>
      <c r="M27" s="145"/>
      <c r="N27" s="131">
        <f t="shared" si="1"/>
        <v>0</v>
      </c>
      <c r="O27" s="134"/>
    </row>
    <row r="28" spans="1:23" ht="30" customHeight="1" outlineLevel="1" x14ac:dyDescent="0.25">
      <c r="A28" s="9"/>
      <c r="B28" s="100"/>
      <c r="C28" s="21"/>
      <c r="D28" s="21"/>
      <c r="E28" s="21"/>
      <c r="F28" s="5"/>
      <c r="G28" s="5"/>
      <c r="H28" s="69"/>
      <c r="I28" s="142"/>
      <c r="J28" s="143"/>
      <c r="K28" s="144"/>
      <c r="L28" s="145"/>
      <c r="M28" s="145"/>
      <c r="N28" s="131">
        <f t="shared" si="1"/>
        <v>0</v>
      </c>
      <c r="O28" s="134"/>
    </row>
    <row r="29" spans="1:23" ht="30" customHeight="1" outlineLevel="1" x14ac:dyDescent="0.25">
      <c r="A29" s="9"/>
      <c r="B29" s="70"/>
      <c r="C29" s="5"/>
      <c r="D29" s="5"/>
      <c r="E29" s="5"/>
      <c r="F29" s="5"/>
      <c r="G29" s="5"/>
      <c r="H29" s="69"/>
      <c r="I29" s="142"/>
      <c r="J29" s="143"/>
      <c r="K29" s="144"/>
      <c r="L29" s="145"/>
      <c r="M29" s="145"/>
      <c r="N29" s="131">
        <f t="shared" si="1"/>
        <v>0</v>
      </c>
      <c r="O29" s="134"/>
    </row>
    <row r="30" spans="1:23" ht="30" customHeight="1" outlineLevel="1" x14ac:dyDescent="0.25">
      <c r="A30" s="9"/>
      <c r="B30" s="70"/>
      <c r="C30" s="5"/>
      <c r="D30" s="5"/>
      <c r="E30" s="5"/>
      <c r="F30" s="5"/>
      <c r="G30" s="5"/>
      <c r="H30" s="69"/>
      <c r="I30" s="142"/>
      <c r="J30" s="143"/>
      <c r="K30" s="144"/>
      <c r="L30" s="145"/>
      <c r="M30" s="145"/>
      <c r="N30" s="131">
        <f t="shared" si="1"/>
        <v>0</v>
      </c>
      <c r="O30" s="134"/>
    </row>
    <row r="31" spans="1:23" ht="30" customHeight="1" outlineLevel="1" x14ac:dyDescent="0.25">
      <c r="A31" s="9"/>
      <c r="B31" s="70"/>
      <c r="C31" s="5"/>
      <c r="D31" s="5"/>
      <c r="E31" s="5"/>
      <c r="F31" s="5"/>
      <c r="G31" s="5"/>
      <c r="H31" s="69"/>
      <c r="I31" s="142"/>
      <c r="J31" s="143"/>
      <c r="K31" s="144"/>
      <c r="L31" s="145"/>
      <c r="M31" s="145"/>
      <c r="N31" s="131">
        <f t="shared" si="1"/>
        <v>0</v>
      </c>
      <c r="O31" s="134"/>
    </row>
    <row r="32" spans="1:23" ht="30" customHeight="1" outlineLevel="1" x14ac:dyDescent="0.25">
      <c r="A32" s="9"/>
      <c r="B32" s="70"/>
      <c r="C32" s="5"/>
      <c r="D32" s="5"/>
      <c r="E32" s="5"/>
      <c r="F32" s="5"/>
      <c r="G32" s="5"/>
      <c r="H32" s="69"/>
      <c r="I32" s="142"/>
      <c r="J32" s="143"/>
      <c r="K32" s="144"/>
      <c r="L32" s="145"/>
      <c r="M32" s="145"/>
      <c r="N32" s="131">
        <f t="shared" si="1"/>
        <v>0</v>
      </c>
      <c r="O32" s="134"/>
    </row>
    <row r="33" spans="1:16" ht="30" customHeight="1" outlineLevel="1" x14ac:dyDescent="0.25">
      <c r="A33" s="9"/>
      <c r="B33" s="70"/>
      <c r="C33" s="5"/>
      <c r="D33" s="5"/>
      <c r="E33" s="5"/>
      <c r="F33" s="5"/>
      <c r="G33" s="5"/>
      <c r="H33" s="69"/>
      <c r="I33" s="142"/>
      <c r="J33" s="143"/>
      <c r="K33" s="144"/>
      <c r="L33" s="145"/>
      <c r="M33" s="145"/>
      <c r="N33" s="131">
        <f t="shared" si="1"/>
        <v>0</v>
      </c>
      <c r="O33" s="134"/>
    </row>
    <row r="34" spans="1:16" ht="30" customHeight="1" outlineLevel="1" x14ac:dyDescent="0.25">
      <c r="A34" s="9"/>
      <c r="B34" s="70"/>
      <c r="C34" s="5"/>
      <c r="D34" s="5"/>
      <c r="E34" s="5"/>
      <c r="F34" s="5"/>
      <c r="G34" s="5"/>
      <c r="H34" s="69"/>
      <c r="I34" s="142"/>
      <c r="J34" s="143"/>
      <c r="K34" s="144"/>
      <c r="L34" s="145"/>
      <c r="M34" s="145"/>
      <c r="N34" s="131">
        <f t="shared" si="0"/>
        <v>0</v>
      </c>
      <c r="O34" s="134"/>
    </row>
    <row r="35" spans="1:16" ht="30" customHeight="1" outlineLevel="1" x14ac:dyDescent="0.25">
      <c r="A35" s="9"/>
      <c r="B35" s="70"/>
      <c r="C35" s="5"/>
      <c r="D35" s="5"/>
      <c r="E35" s="5"/>
      <c r="F35" s="5"/>
      <c r="G35" s="5"/>
      <c r="H35" s="69"/>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4"/>
      <c r="I37" s="125"/>
      <c r="J37" s="125"/>
      <c r="K37" s="125"/>
      <c r="L37" s="125"/>
      <c r="M37" s="125"/>
      <c r="N37" s="125"/>
      <c r="O37" s="126"/>
    </row>
    <row r="38" spans="1:16" ht="21" customHeight="1" x14ac:dyDescent="0.25">
      <c r="A38" s="9"/>
      <c r="B38" s="231" t="str">
        <f>VLOOKUP(B20,EAS!A2:B1439,2,0)</f>
        <v>FUNDACION DE SERVICIOS PARA EL PROGRESO ACTIVO Y LA EQUIDAD SOCIAL (SEPRAES)</v>
      </c>
      <c r="C38" s="231"/>
      <c r="D38" s="231"/>
      <c r="E38" s="231"/>
      <c r="F38" s="231"/>
      <c r="G38" s="5"/>
      <c r="H38" s="127"/>
      <c r="I38" s="240" t="s">
        <v>7</v>
      </c>
      <c r="J38" s="240"/>
      <c r="K38" s="240"/>
      <c r="L38" s="240"/>
      <c r="M38" s="240"/>
      <c r="N38" s="240"/>
      <c r="O38" s="128"/>
    </row>
    <row r="39" spans="1:16" ht="42.95" customHeight="1" thickBot="1" x14ac:dyDescent="0.3">
      <c r="A39" s="10"/>
      <c r="B39" s="11"/>
      <c r="C39" s="11"/>
      <c r="D39" s="11"/>
      <c r="E39" s="11"/>
      <c r="F39" s="11"/>
      <c r="G39" s="11"/>
      <c r="H39" s="10"/>
      <c r="I39" s="226" t="s">
        <v>2677</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20" t="s">
        <v>2665</v>
      </c>
      <c r="C48" s="122" t="s">
        <v>31</v>
      </c>
      <c r="D48" s="119" t="s">
        <v>2678</v>
      </c>
      <c r="E48" s="244">
        <v>43483</v>
      </c>
      <c r="F48" s="244">
        <v>43829</v>
      </c>
      <c r="G48" s="153">
        <f>IF(AND(E48&lt;&gt;"",F48&lt;&gt;""),((F48-E48)/30),"")</f>
        <v>11.533333333333333</v>
      </c>
      <c r="H48" s="118" t="s">
        <v>2680</v>
      </c>
      <c r="I48" s="119" t="s">
        <v>110</v>
      </c>
      <c r="J48" s="119" t="s">
        <v>792</v>
      </c>
      <c r="K48" s="117">
        <v>704482348</v>
      </c>
      <c r="L48" s="114"/>
      <c r="M48" s="116"/>
      <c r="N48" s="114" t="s">
        <v>27</v>
      </c>
      <c r="O48" s="114" t="s">
        <v>26</v>
      </c>
      <c r="P48" s="77"/>
    </row>
    <row r="49" spans="1:16" s="6" customFormat="1" ht="24.75" customHeight="1" x14ac:dyDescent="0.25">
      <c r="A49" s="138">
        <v>2</v>
      </c>
      <c r="B49" s="120" t="s">
        <v>2665</v>
      </c>
      <c r="C49" s="122" t="s">
        <v>31</v>
      </c>
      <c r="D49" s="119" t="s">
        <v>2679</v>
      </c>
      <c r="E49" s="244">
        <v>43483</v>
      </c>
      <c r="F49" s="244">
        <v>43829</v>
      </c>
      <c r="G49" s="153">
        <f t="shared" ref="G49:G50" si="2">IF(AND(E49&lt;&gt;"",F49&lt;&gt;""),((F49-E49)/30),"")</f>
        <v>11.533333333333333</v>
      </c>
      <c r="H49" s="118" t="s">
        <v>2681</v>
      </c>
      <c r="I49" s="119" t="s">
        <v>110</v>
      </c>
      <c r="J49" s="119" t="s">
        <v>792</v>
      </c>
      <c r="K49" s="117">
        <v>2105474851</v>
      </c>
      <c r="L49" s="114"/>
      <c r="M49" s="116"/>
      <c r="N49" s="114" t="s">
        <v>27</v>
      </c>
      <c r="O49" s="114" t="s">
        <v>26</v>
      </c>
      <c r="P49" s="77"/>
    </row>
    <row r="50" spans="1:16" s="6" customFormat="1" ht="24.75" customHeight="1" x14ac:dyDescent="0.25">
      <c r="A50" s="138">
        <v>3</v>
      </c>
      <c r="B50" s="110" t="s">
        <v>2682</v>
      </c>
      <c r="C50" s="111" t="s">
        <v>32</v>
      </c>
      <c r="D50" s="109" t="s">
        <v>2683</v>
      </c>
      <c r="E50" s="140">
        <v>42380</v>
      </c>
      <c r="F50" s="140">
        <v>42898</v>
      </c>
      <c r="G50" s="153">
        <f t="shared" si="2"/>
        <v>17.266666666666666</v>
      </c>
      <c r="H50" s="118" t="s">
        <v>2684</v>
      </c>
      <c r="I50" s="112" t="s">
        <v>110</v>
      </c>
      <c r="J50" s="112" t="s">
        <v>792</v>
      </c>
      <c r="K50" s="115">
        <v>47000000</v>
      </c>
      <c r="L50" s="114"/>
      <c r="M50" s="116"/>
      <c r="N50" s="114" t="s">
        <v>27</v>
      </c>
      <c r="O50" s="114" t="s">
        <v>1148</v>
      </c>
      <c r="P50" s="77"/>
    </row>
    <row r="51" spans="1:16" s="6" customFormat="1" ht="24.75" customHeight="1" outlineLevel="1" x14ac:dyDescent="0.25">
      <c r="A51" s="138">
        <v>4</v>
      </c>
      <c r="B51" s="110"/>
      <c r="C51" s="111"/>
      <c r="D51" s="109"/>
      <c r="E51" s="140"/>
      <c r="F51" s="140"/>
      <c r="G51" s="153" t="str">
        <f t="shared" ref="G51:G107" si="3">IF(AND(E51&lt;&gt;"",F51&lt;&gt;""),((F51-E51)/30),"")</f>
        <v/>
      </c>
      <c r="H51" s="113"/>
      <c r="I51" s="112"/>
      <c r="J51" s="112"/>
      <c r="K51" s="115"/>
      <c r="L51" s="114"/>
      <c r="M51" s="116"/>
      <c r="N51" s="114"/>
      <c r="O51" s="114"/>
      <c r="P51" s="77"/>
    </row>
    <row r="52" spans="1:16" s="7" customFormat="1" ht="24.75" customHeight="1" outlineLevel="1" x14ac:dyDescent="0.25">
      <c r="A52" s="139">
        <v>5</v>
      </c>
      <c r="B52" s="110"/>
      <c r="C52" s="111"/>
      <c r="D52" s="109"/>
      <c r="E52" s="140"/>
      <c r="F52" s="140"/>
      <c r="G52" s="153" t="str">
        <f t="shared" si="3"/>
        <v/>
      </c>
      <c r="H52" s="118"/>
      <c r="I52" s="112"/>
      <c r="J52" s="112"/>
      <c r="K52" s="115"/>
      <c r="L52" s="114"/>
      <c r="M52" s="116"/>
      <c r="N52" s="114"/>
      <c r="O52" s="114"/>
      <c r="P52" s="78"/>
    </row>
    <row r="53" spans="1:16" s="7" customFormat="1" ht="24.75" customHeight="1" outlineLevel="1" x14ac:dyDescent="0.25">
      <c r="A53" s="139">
        <v>6</v>
      </c>
      <c r="B53" s="110"/>
      <c r="C53" s="111"/>
      <c r="D53" s="109"/>
      <c r="E53" s="140"/>
      <c r="F53" s="140"/>
      <c r="G53" s="153" t="str">
        <f t="shared" si="3"/>
        <v/>
      </c>
      <c r="H53" s="118"/>
      <c r="I53" s="112"/>
      <c r="J53" s="112"/>
      <c r="K53" s="115"/>
      <c r="L53" s="114"/>
      <c r="M53" s="116"/>
      <c r="N53" s="114"/>
      <c r="O53" s="114"/>
      <c r="P53" s="78"/>
    </row>
    <row r="54" spans="1:16" s="7" customFormat="1" ht="24.75" customHeight="1" outlineLevel="1" x14ac:dyDescent="0.25">
      <c r="A54" s="139">
        <v>7</v>
      </c>
      <c r="B54" s="110"/>
      <c r="C54" s="111"/>
      <c r="D54" s="109"/>
      <c r="E54" s="140"/>
      <c r="F54" s="140"/>
      <c r="G54" s="153" t="str">
        <f t="shared" si="3"/>
        <v/>
      </c>
      <c r="H54" s="113"/>
      <c r="I54" s="112"/>
      <c r="J54" s="112"/>
      <c r="K54" s="117"/>
      <c r="L54" s="114"/>
      <c r="M54" s="116"/>
      <c r="N54" s="114"/>
      <c r="O54" s="114"/>
      <c r="P54" s="78"/>
    </row>
    <row r="55" spans="1:16" s="7" customFormat="1" ht="24.75" customHeight="1" outlineLevel="1" x14ac:dyDescent="0.25">
      <c r="A55" s="139">
        <v>8</v>
      </c>
      <c r="B55" s="110"/>
      <c r="C55" s="111"/>
      <c r="D55" s="109"/>
      <c r="E55" s="140"/>
      <c r="F55" s="140"/>
      <c r="G55" s="153" t="str">
        <f t="shared" si="3"/>
        <v/>
      </c>
      <c r="H55" s="113"/>
      <c r="I55" s="112"/>
      <c r="J55" s="112"/>
      <c r="K55" s="117"/>
      <c r="L55" s="114"/>
      <c r="M55" s="116"/>
      <c r="N55" s="114"/>
      <c r="O55" s="114"/>
      <c r="P55" s="78"/>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8"/>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8"/>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8"/>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8"/>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8"/>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8"/>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8"/>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8"/>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8"/>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8"/>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8"/>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8"/>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8"/>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8"/>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8"/>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8"/>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8"/>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8"/>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8"/>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8"/>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8"/>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8"/>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8"/>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8"/>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8"/>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8"/>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8"/>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8"/>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8"/>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8"/>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8"/>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8"/>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8"/>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8"/>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8"/>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8"/>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8"/>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8"/>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8"/>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8"/>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8"/>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8"/>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8"/>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8"/>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8"/>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8"/>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8"/>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8"/>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8"/>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8"/>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8"/>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4" t="s">
        <v>2665</v>
      </c>
      <c r="C114" s="156" t="s">
        <v>31</v>
      </c>
      <c r="D114" s="119" t="s">
        <v>2685</v>
      </c>
      <c r="E114" s="244">
        <v>43885</v>
      </c>
      <c r="F114" s="244">
        <v>44196</v>
      </c>
      <c r="G114" s="153">
        <f>IF(AND(E114&lt;&gt;"",F114&lt;&gt;""),((F114-E114)/30),"")</f>
        <v>10.366666666666667</v>
      </c>
      <c r="H114" s="118" t="s">
        <v>2686</v>
      </c>
      <c r="I114" s="119" t="s">
        <v>110</v>
      </c>
      <c r="J114" s="119" t="s">
        <v>819</v>
      </c>
      <c r="K114" s="68">
        <v>2345877237</v>
      </c>
      <c r="L114" s="99" t="e">
        <f>+IF(AND(K114&gt;0,O114="Ejecución"),(K114/877802)*Tabla28[[#This Row],[% participación]],IF(AND(K114&gt;0,O114&lt;&gt;"Ejecución"),"-",""))</f>
        <v>#VALUE!</v>
      </c>
      <c r="M114" s="122"/>
      <c r="N114" s="166" t="str">
        <f>+IF(M118="No",1,IF(M118="Si","Ingrese %",""))</f>
        <v/>
      </c>
      <c r="O114" s="155" t="s">
        <v>1150</v>
      </c>
      <c r="P114" s="77"/>
    </row>
    <row r="115" spans="1:16" s="6" customFormat="1" ht="24.75" customHeight="1" x14ac:dyDescent="0.25">
      <c r="A115" s="138">
        <v>2</v>
      </c>
      <c r="B115" s="154" t="s">
        <v>2665</v>
      </c>
      <c r="C115" s="156" t="s">
        <v>31</v>
      </c>
      <c r="D115" s="63"/>
      <c r="E115" s="140"/>
      <c r="F115" s="140"/>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8">
        <v>3</v>
      </c>
      <c r="B116" s="154" t="s">
        <v>2665</v>
      </c>
      <c r="C116" s="156" t="s">
        <v>31</v>
      </c>
      <c r="D116" s="63"/>
      <c r="E116" s="140"/>
      <c r="F116" s="140"/>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8">
        <v>4</v>
      </c>
      <c r="B117" s="154" t="s">
        <v>2665</v>
      </c>
      <c r="C117" s="156" t="s">
        <v>31</v>
      </c>
      <c r="D117" s="63"/>
      <c r="E117" s="140"/>
      <c r="F117" s="140"/>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9">
        <v>5</v>
      </c>
      <c r="B118" s="154" t="s">
        <v>2665</v>
      </c>
      <c r="C118" s="156" t="s">
        <v>31</v>
      </c>
      <c r="D118" s="63"/>
      <c r="E118" s="140"/>
      <c r="F118" s="140"/>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9">
        <v>6</v>
      </c>
      <c r="B119" s="154" t="s">
        <v>2665</v>
      </c>
      <c r="C119" s="156" t="s">
        <v>31</v>
      </c>
      <c r="D119" s="63"/>
      <c r="E119" s="140"/>
      <c r="F119" s="140"/>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9">
        <v>7</v>
      </c>
      <c r="B120" s="154" t="s">
        <v>2665</v>
      </c>
      <c r="C120" s="156" t="s">
        <v>31</v>
      </c>
      <c r="D120" s="63"/>
      <c r="E120" s="140"/>
      <c r="F120" s="140"/>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9">
        <v>8</v>
      </c>
      <c r="B121" s="154" t="s">
        <v>2665</v>
      </c>
      <c r="C121" s="156" t="s">
        <v>31</v>
      </c>
      <c r="D121" s="63"/>
      <c r="E121" s="140"/>
      <c r="F121" s="140"/>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9">
        <v>9</v>
      </c>
      <c r="B122" s="154" t="s">
        <v>2665</v>
      </c>
      <c r="C122" s="156" t="s">
        <v>31</v>
      </c>
      <c r="D122" s="63"/>
      <c r="E122" s="140"/>
      <c r="F122" s="140"/>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9">
        <v>10</v>
      </c>
      <c r="B123" s="154" t="s">
        <v>2665</v>
      </c>
      <c r="C123" s="156" t="s">
        <v>31</v>
      </c>
      <c r="D123" s="63"/>
      <c r="E123" s="140"/>
      <c r="F123" s="140"/>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9">
        <v>11</v>
      </c>
      <c r="B124" s="154" t="s">
        <v>2665</v>
      </c>
      <c r="C124" s="156" t="s">
        <v>31</v>
      </c>
      <c r="D124" s="63"/>
      <c r="E124" s="140"/>
      <c r="F124" s="140"/>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9">
        <v>12</v>
      </c>
      <c r="B125" s="154" t="s">
        <v>2665</v>
      </c>
      <c r="C125" s="156" t="s">
        <v>31</v>
      </c>
      <c r="D125" s="63"/>
      <c r="E125" s="140"/>
      <c r="F125" s="140"/>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9">
        <v>13</v>
      </c>
      <c r="B126" s="154" t="s">
        <v>2665</v>
      </c>
      <c r="C126" s="156" t="s">
        <v>31</v>
      </c>
      <c r="D126" s="63"/>
      <c r="E126" s="140"/>
      <c r="F126" s="140"/>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9">
        <v>14</v>
      </c>
      <c r="B127" s="154" t="s">
        <v>2665</v>
      </c>
      <c r="C127" s="156" t="s">
        <v>31</v>
      </c>
      <c r="D127" s="63"/>
      <c r="E127" s="140"/>
      <c r="F127" s="140"/>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9">
        <v>15</v>
      </c>
      <c r="B128" s="154" t="s">
        <v>2665</v>
      </c>
      <c r="C128" s="156" t="s">
        <v>31</v>
      </c>
      <c r="D128" s="63"/>
      <c r="E128" s="140"/>
      <c r="F128" s="140"/>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2658</v>
      </c>
      <c r="C168" s="227"/>
      <c r="D168" s="227"/>
      <c r="E168" s="8"/>
      <c r="F168" s="5"/>
      <c r="H168" s="80" t="s">
        <v>2657</v>
      </c>
      <c r="I168" s="208"/>
      <c r="J168" s="209"/>
      <c r="K168" s="209"/>
      <c r="L168" s="209"/>
      <c r="M168" s="209"/>
      <c r="N168" s="209"/>
      <c r="O168" s="21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2669</v>
      </c>
      <c r="C179" s="184"/>
      <c r="D179" s="184"/>
      <c r="E179" s="164">
        <v>0.02</v>
      </c>
      <c r="F179" s="163">
        <v>1.4999999999999999E-2</v>
      </c>
      <c r="G179" s="158">
        <f>IF(F179&gt;0,SUM(E179+F179),"")</f>
        <v>3.5000000000000003E-2</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9">
        <f>+SUM(G179:G182)</f>
        <v>3.5000000000000003E-2</v>
      </c>
      <c r="D185" s="90" t="s">
        <v>2628</v>
      </c>
      <c r="E185" s="93">
        <f>+(C185*SUM(K20:K35))</f>
        <v>78952763.995000005</v>
      </c>
      <c r="F185" s="91"/>
      <c r="G185" s="92"/>
      <c r="H185" s="87"/>
      <c r="I185" s="89" t="s">
        <v>2627</v>
      </c>
      <c r="J185" s="159">
        <f>+SUM(M179:M183)</f>
        <v>0.02</v>
      </c>
      <c r="K185" s="229" t="s">
        <v>2628</v>
      </c>
      <c r="L185" s="229"/>
      <c r="M185" s="93">
        <f>+J185*(SUM(K20:K35))</f>
        <v>45115865.140000001</v>
      </c>
      <c r="N185" s="94"/>
      <c r="O185" s="95"/>
    </row>
    <row r="186" spans="1:28" ht="15.75" thickBot="1" x14ac:dyDescent="0.3">
      <c r="A186" s="10"/>
      <c r="B186" s="96"/>
      <c r="C186" s="96"/>
      <c r="D186" s="96"/>
      <c r="E186" s="96"/>
      <c r="F186" s="96"/>
      <c r="G186" s="96"/>
      <c r="H186" s="96"/>
      <c r="I186" s="161" t="s">
        <v>2673</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245">
        <v>43881</v>
      </c>
      <c r="D193" s="5"/>
      <c r="E193" s="246">
        <v>407</v>
      </c>
      <c r="F193" s="5"/>
      <c r="G193" s="5"/>
      <c r="H193" s="246" t="s">
        <v>2687</v>
      </c>
      <c r="J193" s="5"/>
      <c r="K193" s="245">
        <v>41440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246" t="s">
        <v>2688</v>
      </c>
      <c r="D211" s="21"/>
      <c r="G211" s="27" t="s">
        <v>2620</v>
      </c>
      <c r="H211" s="247" t="s">
        <v>2689</v>
      </c>
      <c r="J211" s="27" t="s">
        <v>2622</v>
      </c>
      <c r="K211" s="246" t="s">
        <v>2690</v>
      </c>
      <c r="L211" s="21"/>
      <c r="M211" s="21"/>
      <c r="N211" s="21"/>
      <c r="O211" s="8"/>
    </row>
    <row r="212" spans="1:15" x14ac:dyDescent="0.25">
      <c r="A212" s="9"/>
      <c r="B212" s="27" t="s">
        <v>2619</v>
      </c>
      <c r="C212" s="246" t="s">
        <v>2688</v>
      </c>
      <c r="D212" s="21"/>
      <c r="G212" s="27" t="s">
        <v>2621</v>
      </c>
      <c r="H212" s="247">
        <v>3114227297</v>
      </c>
      <c r="J212" s="27" t="s">
        <v>2623</v>
      </c>
      <c r="K212" s="2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jessica cardenas</cp:lastModifiedBy>
  <cp:lastPrinted>2020-12-28T20:15:35Z</cp:lastPrinted>
  <dcterms:created xsi:type="dcterms:W3CDTF">2020-10-14T21:57:42Z</dcterms:created>
  <dcterms:modified xsi:type="dcterms:W3CDTF">2020-12-28T20:33:57Z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