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C818BCD9-DE6C-4F60-A8D3-352C0082D8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<sst xmlns="http://schemas.openxmlformats.org/spreadsheetml/2006/main" count="3041" uniqueCount="2690">
  <si>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</si>
  <si>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</si>
  <si>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</si>
  <si>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</si>
  <si>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</si>
  <si>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</si>
  <si>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</si>
  <si>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</si>
  <si>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</si>
  <si>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</si>
  <si>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</si>
  <si>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</si>
  <si>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</si>
  <si>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</si>
  <si>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</si>
  <si>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</si>
  <si>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</si>
  <si>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</si>
  <si>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</si>
  <si>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</si>
  <si>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</si>
  <si>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</si>
  <si>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</si>
  <si>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</si>
  <si>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</si>
  <si>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</si>
  <si>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</si>
  <si>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</si>
  <si>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</si>
  <si>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</si>
  <si>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</si>
  <si>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</si>
  <si>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</si>
  <si>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</si>
  <si>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</si>
  <si>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</si>
  <si>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</si>
  <si>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</si>
  <si>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</si>
  <si>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</si>
  <si>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</si>
  <si>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</si>
  <si>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</si>
  <si>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</si>
  <si>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</si>
  <si>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</si>
  <si>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</si>
  <si>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</si>
  <si>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</si>
  <si>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</si>
  <si>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</si>
  <si>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</si>
  <si>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</si>
  <si>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</si>
  <si>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</si>
  <si>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</si>
  <si>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</si>
  <si>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</si>
  <si>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</si>
  <si>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</si>
  <si>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</si>
  <si>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</si>
  <si>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</si>
  <si>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</si>
  <si>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</si>
  <si>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</si>
  <si>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</si>
  <si>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</si>
  <si>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</si>
  <si>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</si>
  <si>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</si>
  <si>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</si>
  <si>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</si>
  <si>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</si>
  <si>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</si>
  <si>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</si>
  <si>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</si>
  <si>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</si>
  <si>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</si>
  <si>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</si>
  <si>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</si>
  <si>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</si>
  <si>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</si>
  <si>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</si>
  <si>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</si>
  <si>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</si>
  <si>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</si>
  <si>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</si>
  <si>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</si>
  <si>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</si>
  <si>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</si>
  <si>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</si>
  <si>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</si>
  <si>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</si>
  <si>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</si>
  <si>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</si>
  <si>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</si>
  <si>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</si>
  <si>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</si>
  <si>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</si>
  <si>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</si>
  <si>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</si>
  <si>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</si>
  <si>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</si>
  <si>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</si>
  <si>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</si>
  <si>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</si>
  <si>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</si>
  <si>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</si>
  <si>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</si>
  <si>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</si>
  <si>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</si>
  <si>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</si>
  <si>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</si>
  <si>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</si>
  <si>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</si>
  <si>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</si>
  <si>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</si>
  <si>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</si>
  <si>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</si>
  <si>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</si>
  <si>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</si>
  <si>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</si>
  <si>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</si>
  <si>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</si>
  <si>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</si>
  <si>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</si>
  <si>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</si>
  <si>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</si>
  <si>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</si>
  <si>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</si>
  <si>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</si>
  <si>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</si>
  <si>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</si>
  <si>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</si>
  <si>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</si>
  <si>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</si>
  <si>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</si>
  <si>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</si>
  <si>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</si>
  <si>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</si>
  <si>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</si>
  <si>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</si>
  <si>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</si>
  <si>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</si>
  <si>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</si>
  <si>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</si>
  <si>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</si>
  <si>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</si>
  <si>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</si>
  <si>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</si>
  <si>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</si>
  <si>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</si>
  <si>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</si>
  <si>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</si>
  <si>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</si>
  <si>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</si>
  <si>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</si>
  <si>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</si>
  <si>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</si>
  <si>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</si>
  <si>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</si>
  <si>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</si>
  <si>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</si>
  <si>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</si>
  <si>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</si>
  <si>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</si>
  <si>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</si>
  <si>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</si>
  <si>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</si>
  <si>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</si>
  <si>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</si>
  <si>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</si>
  <si>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</si>
  <si>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</si>
  <si>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</si>
  <si>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</si>
  <si>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</si>
  <si>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</si>
  <si>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</si>
  <si>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</si>
  <si>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</si>
  <si>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</si>
  <si>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</si>
  <si>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</si>
  <si>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</si>
  <si>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</si>
  <si>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</si>
  <si>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</si>
  <si>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</si>
  <si>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</si>
  <si>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</si>
  <si>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</si>
  <si>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</si>
  <si>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</si>
  <si>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</si>
  <si>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</si>
  <si>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</si>
  <si>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</si>
  <si>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</si>
  <si>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</si>
  <si>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</si>
  <si>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</si>
  <si>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</si>
  <si>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</si>
  <si>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</si>
  <si>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</si>
  <si>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</si>
  <si>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</si>
  <si>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</si>
  <si>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</si>
  <si>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</si>
  <si>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</si>
  <si>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</si>
  <si>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</si>
  <si>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</si>
  <si>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</si>
  <si>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</si>
  <si>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</si>
  <si>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</si>
  <si>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</si>
  <si>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</si>
  <si>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</si>
  <si>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</si>
  <si>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</si>
  <si>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</si>
  <si>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</si>
  <si>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</si>
  <si>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</si>
  <si>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</si>
  <si>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</si>
  <si>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</si>
  <si>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</si>
  <si>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</si>
  <si>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</si>
  <si>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</si>
  <si>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</si>
  <si>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</si>
  <si>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</si>
  <si>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</si>
  <si>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</si>
  <si>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</si>
  <si>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</si>
  <si>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</si>
  <si>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</si>
  <si>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</si>
  <si>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</si>
  <si>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</si>
  <si>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</si>
  <si>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</si>
  <si>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</si>
  <si>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</si>
  <si>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</si>
  <si>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</si>
  <si>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</si>
  <si>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</si>
  <si>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</si>
  <si>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</si>
  <si>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</si>
  <si>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</si>
  <si>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</si>
  <si>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</si>
  <si>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</si>
  <si>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</si>
  <si>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</si>
  <si>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</si>
  <si>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</si>
  <si>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</si>
  <si>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</si>
  <si>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</si>
  <si>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</si>
  <si>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</si>
  <si>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</si>
  <si>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</si>
  <si>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</si>
  <si>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</si>
  <si>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</si>
  <si>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</si>
  <si>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</si>
  <si>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</si>
  <si>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</si>
  <si>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</si>
  <si>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</si>
  <si>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</si>
  <si>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</si>
  <si>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</si>
  <si>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</si>
  <si>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</si>
  <si>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</si>
  <si>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</si>
  <si>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</si>
  <si>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</si>
  <si>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</si>
  <si>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</si>
  <si>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</si>
  <si>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</si>
  <si>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</si>
  <si>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</si>
  <si>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</si>
  <si>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</si>
  <si>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</si>
  <si>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</si>
  <si>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</si>
  <si>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</si>
  <si>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</si>
  <si>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</si>
  <si>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</si>
  <si>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</si>
  <si>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</si>
  <si>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</si>
  <si>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</si>
  <si>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</si>
  <si>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</si>
  <si>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</si>
  <si>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</si>
  <si>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</si>
  <si>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</si>
  <si>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</si>
  <si>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</si>
  <si>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</si>
  <si>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</si>
  <si>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</si>
  <si>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</si>
  <si>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</si>
  <si>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</si>
  <si>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</si>
  <si>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</si>
  <si>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</si>
  <si>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</si>
  <si>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</si>
  <si>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</si>
  <si>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</si>
  <si>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</si>
  <si>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</si>
  <si>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</si>
  <si>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</si>
  <si>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</si>
  <si>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</si>
  <si>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</si>
  <si>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</si>
  <si>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</si>
  <si>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</si>
  <si>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</si>
  <si>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</si>
  <si>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</si>
  <si>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</si>
  <si>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</si>
  <si>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</si>
  <si>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</si>
  <si>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</si>
  <si>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</si>
  <si>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</si>
  <si>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</si>
  <si>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</si>
  <si>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</si>
  <si>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</si>
  <si>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</si>
  <si>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</si>
  <si>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</si>
  <si>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</si>
  <si>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</si>
  <si>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</si>
  <si>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</si>
  <si>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</si>
  <si>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</si>
  <si>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</si>
  <si>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</si>
  <si>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</si>
  <si>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</si>
  <si>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</si>
  <si>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</si>
  <si>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</si>
  <si>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</si>
  <si>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</si>
  <si>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</si>
  <si>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</si>
  <si>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</si>
  <si>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</si>
  <si>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</si>
  <si>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</si>
  <si>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</si>
  <si>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</si>
  <si>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</si>
  <si>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</si>
  <si>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</si>
  <si>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</si>
  <si>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</si>
  <si>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</si>
  <si>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</si>
  <si>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</si>
  <si>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</si>
  <si>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</si>
  <si>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</si>
  <si>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</si>
  <si>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</si>
  <si>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</si>
  <si>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</si>
  <si>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</si>
  <si>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</si>
  <si>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</si>
  <si>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</si>
  <si>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</si>
  <si>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</si>
  <si>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</si>
  <si>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</si>
  <si>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</si>
  <si>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</si>
  <si>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</si>
  <si>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</si>
  <si>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</si>
  <si>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</si>
  <si>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</si>
  <si>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</si>
  <si>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</si>
  <si>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</si>
  <si>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</si>
  <si>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</si>
  <si>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</si>
  <si>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</si>
  <si>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</si>
  <si>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</si>
  <si>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</si>
  <si>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</si>
  <si>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</si>
  <si>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</si>
  <si>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</si>
  <si>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</si>
  <si>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</si>
  <si>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</si>
  <si>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</si>
  <si>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</si>
  <si>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</si>
  <si>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</si>
  <si>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</si>
  <si>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</si>
  <si>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</si>
  <si>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</si>
  <si>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</si>
  <si>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</si>
  <si>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</si>
  <si>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</si>
  <si>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</si>
  <si>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</si>
  <si>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</si>
  <si>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</si>
  <si>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</si>
  <si>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</si>
  <si>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</si>
  <si>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</si>
  <si>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</si>
  <si>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</si>
  <si>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</si>
  <si>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</si>
  <si>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</si>
  <si>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</si>
  <si>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</si>
  <si>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</si>
  <si>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</si>
  <si>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</si>
  <si>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</si>
  <si>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</si>
  <si>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</si>
  <si>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</si>
  <si>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</si>
  <si>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</si>
  <si>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</si>
  <si>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</si>
  <si>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</si>
  <si>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</si>
  <si>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</si>
  <si>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</si>
  <si>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</si>
  <si>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</si>
  <si>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</si>
  <si>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</si>
  <si>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</si>
  <si>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</si>
  <si>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</si>
  <si>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</si>
  <si>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</si>
  <si>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</si>
  <si>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</si>
  <si>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</si>
  <si>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</si>
  <si>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</si>
  <si>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</si>
  <si>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</si>
  <si>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</si>
  <si>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</si>
  <si>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</si>
  <si>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</si>
  <si>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</si>
  <si>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</si>
  <si>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</si>
  <si>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</si>
  <si>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</si>
  <si>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</si>
  <si>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</si>
  <si>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</si>
  <si>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</si>
  <si>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</si>
  <si>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</si>
  <si>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</si>
  <si>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</si>
  <si>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</si>
  <si>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</si>
  <si>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</si>
  <si>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</si>
  <si>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</si>
  <si>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</si>
  <si>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</si>
  <si>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</si>
  <si>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</si>
  <si>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</si>
  <si>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</si>
  <si>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</si>
  <si>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</si>
  <si>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</si>
  <si>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</si>
  <si>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</si>
  <si>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</si>
  <si>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</si>
  <si>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</si>
  <si>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</si>
  <si>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</si>
  <si>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</si>
  <si>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</si>
  <si>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</si>
  <si>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</si>
  <si>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</si>
  <si>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</si>
  <si>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</si>
  <si>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</si>
  <si>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</si>
  <si>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</si>
  <si>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</si>
  <si>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</si>
  <si>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</si>
  <si>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</si>
  <si>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</si>
  <si>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</si>
  <si>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</si>
  <si>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</si>
  <si>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</si>
  <si>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</si>
  <si>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</si>
  <si>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</si>
  <si>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</si>
  <si>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</si>
  <si>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</si>
  <si>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</si>
  <si>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</si>
  <si>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</si>
  <si>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</si>
  <si>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</si>
  <si>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</si>
  <si>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</si>
  <si>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</si>
  <si>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</si>
  <si>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</si>
  <si>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</si>
  <si>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</si>
  <si>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</si>
  <si>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</si>
  <si>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</si>
  <si>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</si>
  <si>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</si>
  <si>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</si>
  <si>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</si>
  <si>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</si>
  <si>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</si>
  <si>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</si>
  <si>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</si>
  <si>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</si>
  <si>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</si>
  <si>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</si>
  <si>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</si>
  <si>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</si>
  <si>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</si>
  <si>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</si>
  <si>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</si>
  <si>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</si>
  <si>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</si>
  <si>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</si>
  <si>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</si>
  <si>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</si>
  <si>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</si>
  <si>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</si>
  <si>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</si>
  <si>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</si>
  <si>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</si>
  <si>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</si>
  <si>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</si>
  <si>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</si>
  <si>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</si>
  <si>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</si>
  <si>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</si>
  <si>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</si>
  <si>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</si>
  <si>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</si>
  <si>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</si>
  <si>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</si>
  <si>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</si>
  <si>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</si>
  <si>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</si>
  <si>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</si>
  <si>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</si>
  <si>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</si>
  <si>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</si>
  <si>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</si>
  <si>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</si>
  <si>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</si>
  <si>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</si>
  <si>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</si>
  <si>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</si>
  <si>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</si>
  <si>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</si>
  <si>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</si>
  <si>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</si>
  <si>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</si>
  <si>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</si>
  <si>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</si>
  <si>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</si>
  <si>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</si>
  <si>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</si>
  <si>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</si>
  <si>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</si>
  <si>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</si>
  <si>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</si>
  <si>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</si>
  <si>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</si>
  <si>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</si>
  <si>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</si>
  <si>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</si>
  <si>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</si>
  <si>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</si>
  <si>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</si>
  <si>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</si>
  <si>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</si>
  <si>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</si>
  <si>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</si>
  <si>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</si>
  <si>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</si>
  <si>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</si>
  <si>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</si>
  <si>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</si>
  <si>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</si>
  <si>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</si>
  <si>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</si>
  <si>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</si>
  <si>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</si>
  <si>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</si>
  <si>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</si>
  <si>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</si>
  <si>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</si>
  <si>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</si>
  <si>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</si>
  <si>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</si>
  <si>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</si>
  <si>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</si>
  <si>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</si>
  <si>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</si>
  <si>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</si>
  <si>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</si>
  <si>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</si>
  <si>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</si>
  <si>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</si>
  <si>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</si>
  <si>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</si>
  <si>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</si>
  <si>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</si>
  <si>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</si>
  <si>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</si>
  <si>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</si>
  <si>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</si>
  <si>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</si>
  <si>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</si>
  <si>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</si>
  <si>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</si>
  <si>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</si>
  <si>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</si>
  <si>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</si>
  <si>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</si>
  <si>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</si>
  <si>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</si>
  <si>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</si>
  <si>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</si>
  <si>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</si>
  <si>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</si>
  <si>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</si>
  <si>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</si>
  <si>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</si>
  <si>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</si>
  <si>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</si>
  <si>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</si>
  <si>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</si>
  <si>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</si>
  <si>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</si>
  <si>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</si>
  <si>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</si>
  <si>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</si>
  <si>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</si>
  <si>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</si>
  <si>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</si>
  <si>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</si>
  <si>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</si>
  <si>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</si>
  <si>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</si>
  <si>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</si>
  <si>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</si>
  <si>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</si>
  <si>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</si>
  <si>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</si>
  <si>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</si>
  <si>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</si>
  <si>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</si>
  <si>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</si>
  <si>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</si>
  <si>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</si>
  <si>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</si>
  <si>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</si>
  <si>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</si>
  <si>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</si>
  <si>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</si>
  <si>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</si>
  <si>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</si>
  <si>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</si>
  <si>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</si>
  <si>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</si>
  <si>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</si>
  <si>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</si>
  <si>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</si>
  <si>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</si>
  <si>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</si>
  <si>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</si>
  <si>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</si>
  <si>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</si>
  <si>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</si>
  <si>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</si>
  <si>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</si>
  <si>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</si>
  <si>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</si>
  <si>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</si>
  <si>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</si>
  <si>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</si>
  <si>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</si>
  <si>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</si>
  <si>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</si>
  <si>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</si>
  <si>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</si>
  <si>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</si>
  <si>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</si>
  <si>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</si>
  <si>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</si>
  <si>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</si>
  <si>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</si>
  <si>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</si>
  <si>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</si>
  <si>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</si>
  <si>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</si>
  <si>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</si>
  <si>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</si>
  <si>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</si>
  <si>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</si>
  <si>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</si>
  <si>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</si>
  <si>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</si>
  <si>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</si>
  <si>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</si>
  <si>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</si>
  <si>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</si>
  <si>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</si>
  <si>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</si>
  <si>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</si>
  <si>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</si>
  <si>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</si>
  <si>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</si>
  <si>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</si>
  <si>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</si>
  <si>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</si>
  <si>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</si>
  <si>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</si>
  <si>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</si>
  <si>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</si>
  <si>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</si>
  <si>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</si>
  <si>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</si>
  <si>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</si>
  <si>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</si>
  <si>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</si>
  <si>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</si>
  <si>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</si>
  <si>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</si>
  <si>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</si>
  <si>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</si>
  <si>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</si>
  <si>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</si>
  <si>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</si>
  <si>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</si>
  <si>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</si>
  <si>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</si>
  <si>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</si>
  <si>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</si>
  <si>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</si>
  <si>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</si>
  <si>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</si>
  <si>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</si>
  <si>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</si>
  <si>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</si>
  <si>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</si>
  <si>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</si>
  <si>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</si>
  <si>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</si>
  <si>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</si>
  <si>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</si>
  <si>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</si>
  <si>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</si>
  <si>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</si>
  <si>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</si>
  <si>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</si>
  <si>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</si>
  <si>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</si>
  <si>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</si>
  <si>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</si>
  <si>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</si>
  <si>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</si>
  <si>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</si>
  <si>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</si>
  <si>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</si>
  <si>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</si>
  <si>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</si>
  <si>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</si>
  <si>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</si>
  <si>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</si>
  <si>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</si>
  <si>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</si>
  <si>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</si>
  <si>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</si>
  <si>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</si>
  <si>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</si>
  <si>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</si>
  <si>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</si>
  <si>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</si>
  <si>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</si>
  <si>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</si>
  <si>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</si>
  <si>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</si>
  <si>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</si>
  <si>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</si>
  <si>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</si>
  <si>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</si>
  <si>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</si>
  <si>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</si>
  <si>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</si>
  <si>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</si>
  <si>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</si>
  <si>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</si>
  <si>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</si>
  <si>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</si>
  <si>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</si>
  <si>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</si>
  <si>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</si>
  <si>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</si>
  <si>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</si>
  <si>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</si>
  <si>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</si>
  <si>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</si>
  <si>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</si>
  <si>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</si>
  <si>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</si>
  <si>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</si>
  <si>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</si>
  <si>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</si>
  <si>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</si>
  <si>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</si>
  <si>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</si>
  <si>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</si>
  <si>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</si>
  <si>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</si>
  <si>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</si>
  <si>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</si>
  <si>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</si>
  <si>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</si>
  <si>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</si>
  <si>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</si>
  <si>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</si>
  <si>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</si>
  <si>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</si>
  <si>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</si>
  <si>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</si>
  <si>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</si>
  <si>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</si>
  <si>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</si>
  <si>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</si>
  <si>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</si>
  <si>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</si>
  <si>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</si>
  <si>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</si>
  <si>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</si>
  <si>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</si>
  <si>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</si>
  <si>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</si>
  <si>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</si>
  <si>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</si>
  <si>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</si>
  <si>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</si>
  <si>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</si>
  <si>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</si>
  <si>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</si>
  <si>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</si>
  <si>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</si>
  <si>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</si>
  <si>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</si>
  <si>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</si>
  <si>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</si>
  <si>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</si>
  <si>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</si>
  <si>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</si>
  <si>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</si>
  <si>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</si>
  <si>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</si>
  <si>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</si>
  <si>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</si>
  <si>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</si>
  <si>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</si>
  <si>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</si>
  <si>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</si>
  <si>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</si>
  <si>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</si>
  <si>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</si>
  <si>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</si>
  <si>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</si>
  <si>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</si>
  <si>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</si>
  <si>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</si>
  <si>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</si>
  <si>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</si>
  <si>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</si>
  <si>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</si>
  <si>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</si>
  <si>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</si>
  <si>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</si>
  <si>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</si>
  <si>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</si>
  <si>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</si>
  <si>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</si>
  <si>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</si>
  <si>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</si>
  <si>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</si>
  <si>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</si>
  <si>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</si>
  <si>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</si>
  <si>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</si>
  <si>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</si>
  <si>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</si>
  <si>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</si>
  <si>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</si>
  <si>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</si>
  <si>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</si>
  <si>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</si>
  <si>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</si>
  <si>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</si>
  <si>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</si>
  <si>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</si>
  <si>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</si>
  <si>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</si>
  <si>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</si>
  <si>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</si>
  <si>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</si>
  <si>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</si>
  <si>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</si>
  <si>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</si>
  <si>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</si>
  <si>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</si>
  <si>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</si>
  <si>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</si>
  <si>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</si>
  <si>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</si>
  <si>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</si>
  <si>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</si>
  <si>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</si>
  <si>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</si>
  <si>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</si>
  <si>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</si>
  <si>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</si>
  <si>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</si>
  <si>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</si>
  <si>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</si>
  <si>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</si>
  <si>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</si>
  <si>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</si>
  <si>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</si>
  <si>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</si>
  <si>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</si>
  <si>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</si>
  <si>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</si>
  <si>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</si>
  <si>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</si>
  <si>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</si>
  <si>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</si>
  <si>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</si>
  <si>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</si>
  <si>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</si>
  <si>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</si>
  <si>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</si>
  <si>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</si>
  <si>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</si>
  <si>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</si>
  <si>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</si>
  <si>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</si>
  <si>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</si>
  <si>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</si>
  <si>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</si>
  <si>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</si>
  <si>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</si>
  <si>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</si>
  <si>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</si>
  <si>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</si>
  <si>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</si>
  <si>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</si>
  <si>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</si>
  <si>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</si>
  <si>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</si>
  <si>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</si>
  <si>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</si>
  <si>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</si>
  <si>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</si>
  <si>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</si>
  <si>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</si>
  <si>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</si>
  <si>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</si>
  <si>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</si>
  <si>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</si>
  <si>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</si>
  <si>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</si>
  <si>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</si>
  <si>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</si>
  <si>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</si>
  <si>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</si>
  <si>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</si>
  <si>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</si>
  <si>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</si>
  <si>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</si>
  <si>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</si>
  <si>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</si>
  <si>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</si>
  <si>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</si>
  <si>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</si>
  <si>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</si>
  <si>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</si>
  <si>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</si>
  <si>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</si>
  <si>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</si>
  <si>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</si>
  <si>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</si>
  <si>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</si>
  <si>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</si>
  <si>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</si>
  <si>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</si>
  <si>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</si>
  <si>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</si>
  <si>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</si>
  <si>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</si>
  <si>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</si>
  <si>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</si>
  <si>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</si>
  <si>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</si>
  <si>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</si>
  <si>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</si>
  <si>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</si>
  <si>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</si>
  <si>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</si>
  <si>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</si>
  <si>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</si>
  <si>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</si>
  <si>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</si>
  <si>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</si>
  <si>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</si>
  <si>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</si>
  <si>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</si>
  <si>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</si>
  <si>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</si>
  <si>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</si>
  <si>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</si>
  <si>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</si>
  <si>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</si>
  <si>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</si>
  <si>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</si>
  <si>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</si>
  <si>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</si>
  <si>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</si>
  <si>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</si>
  <si>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</si>
  <si>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</si>
  <si>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</si>
  <si>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</si>
  <si>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</si>
  <si>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</si>
  <si>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</si>
  <si>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</si>
  <si>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</si>
  <si>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</si>
  <si>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</si>
  <si>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</si>
  <si>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</si>
  <si>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</si>
  <si>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</si>
  <si>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</si>
  <si>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</si>
  <si>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</si>
  <si>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</si>
  <si>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</si>
  <si>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</si>
  <si>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</si>
  <si>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</si>
  <si>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</si>
  <si>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</si>
  <si>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</si>
  <si>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</si>
  <si>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</si>
  <si>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</si>
  <si>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</si>
  <si>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</si>
  <si>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</si>
  <si>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</si>
  <si>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</si>
  <si>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</si>
  <si>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</si>
  <si>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</si>
  <si>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</si>
  <si>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</si>
  <si>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</si>
  <si>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</si>
  <si>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</si>
  <si>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</si>
  <si>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</si>
  <si>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</si>
  <si>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</si>
  <si>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</si>
  <si>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</si>
  <si>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</si>
  <si>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</si>
  <si>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</si>
  <si>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</si>
  <si>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</si>
  <si>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</si>
  <si>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</si>
  <si>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</si>
  <si>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</si>
  <si>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</si>
  <si>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</si>
  <si>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</si>
  <si>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</si>
  <si>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</si>
  <si>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</si>
  <si>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</si>
  <si>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</si>
  <si>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</si>
  <si>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</si>
  <si>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</si>
  <si>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</si>
  <si>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</si>
  <si>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</si>
  <si>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</si>
  <si>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</si>
  <si>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</si>
  <si>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</si>
  <si>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</si>
  <si>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</si>
  <si>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</si>
  <si>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</si>
  <si>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</si>
  <si>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</si>
  <si>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</si>
  <si>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</si>
  <si>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</si>
  <si>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</si>
  <si>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</si>
  <si>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</si>
  <si>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</si>
  <si>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</si>
  <si>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</si>
  <si>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</si>
  <si>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</si>
  <si>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</si>
  <si>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</si>
  <si>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</si>
  <si>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</si>
  <si>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</si>
  <si>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</si>
  <si>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</si>
  <si>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</si>
  <si>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</si>
  <si>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</si>
  <si>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</si>
  <si>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</si>
  <si>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</si>
  <si>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</si>
  <si>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</si>
  <si>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</si>
  <si>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</si>
  <si>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</si>
  <si>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</si>
  <si>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</si>
  <si>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</si>
  <si>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</si>
  <si>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</si>
  <si>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</si>
  <si>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</si>
  <si>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</si>
  <si>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</si>
  <si>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</si>
  <si>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</si>
  <si>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</si>
  <si>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</si>
  <si>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</si>
  <si>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</si>
  <si>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</si>
  <si>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</si>
  <si>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</si>
  <si>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</si>
  <si>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</si>
  <si>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</si>
  <si>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</si>
  <si>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</si>
  <si>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</si>
  <si>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</si>
  <si>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</si>
  <si>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</si>
  <si>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</si>
  <si>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</si>
  <si>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</si>
  <si>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</si>
  <si>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</si>
  <si>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</si>
  <si>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</si>
  <si>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</si>
  <si>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</si>
  <si>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</si>
  <si>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</si>
  <si>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</si>
  <si>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</si>
  <si>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</si>
  <si>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</si>
  <si>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</si>
  <si>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</si>
  <si>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</si>
  <si>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</si>
  <si>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</si>
  <si>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</si>
  <si>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</si>
  <si>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</si>
  <si>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</si>
  <si>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</si>
  <si>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</si>
  <si>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</si>
  <si>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</si>
  <si>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</si>
  <si>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</si>
  <si>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</si>
  <si>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</si>
  <si>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</si>
  <si>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</si>
  <si>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</si>
  <si>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</si>
  <si>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</si>
  <si>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</si>
  <si>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</si>
  <si>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</si>
  <si>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</si>
  <si>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</si>
  <si>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</si>
  <si>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</si>
  <si>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</si>
  <si>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</si>
  <si>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</si>
  <si>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</si>
  <si>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</si>
  <si>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</si>
  <si>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</si>
  <si>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</si>
  <si>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</si>
  <si>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</si>
  <si>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</si>
  <si>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</si>
  <si>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</si>
  <si>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</si>
  <si>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</si>
  <si>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</si>
  <si>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</si>
  <si>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</si>
  <si>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</si>
  <si>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</si>
  <si>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</si>
  <si>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</si>
  <si>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</si>
  <si>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</si>
  <si>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</si>
  <si>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</si>
  <si>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</si>
  <si>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</si>
  <si>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</si>
  <si>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</si>
  <si>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</si>
  <si>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</si>
  <si>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</si>
  <si>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</si>
  <si>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</si>
  <si>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</si>
  <si>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</si>
  <si>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</si>
  <si>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</si>
  <si>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</si>
  <si>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</si>
  <si>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</si>
  <si>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</si>
  <si>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</si>
  <si>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</si>
  <si>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</si>
  <si>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</si>
  <si>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</si>
  <si>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</si>
  <si>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</si>
  <si>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</si>
  <si>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</si>
  <si>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</si>
  <si>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</si>
  <si>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</si>
  <si>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</si>
  <si>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</si>
  <si>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</si>
  <si>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</si>
  <si>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</si>
  <si>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</si>
  <si>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</si>
  <si>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</si>
  <si>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</si>
  <si>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</si>
  <si>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</si>
  <si>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</si>
  <si>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</si>
  <si>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</si>
  <si>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</si>
  <si>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</si>
  <si>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</si>
  <si>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</si>
  <si>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</si>
  <si>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</si>
  <si>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</si>
  <si>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</si>
  <si>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</si>
  <si>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</si>
  <si>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</si>
  <si>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</si>
  <si>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</si>
  <si>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</si>
  <si>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</si>
  <si>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</si>
  <si>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</si>
  <si>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</si>
  <si>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</si>
  <si>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</si>
  <si>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</si>
  <si>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</si>
  <si>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</si>
  <si>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</si>
  <si>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</si>
  <si>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</si>
  <si>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</si>
  <si>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</si>
  <si>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</si>
  <si>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</si>
  <si>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</si>
  <si>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</si>
  <si>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</si>
  <si>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</si>
  <si>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</si>
  <si>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</si>
  <si>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</si>
  <si>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</si>
  <si>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</si>
  <si>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</si>
  <si>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</si>
  <si>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</si>
  <si>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</si>
  <si>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</si>
  <si>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</si>
  <si>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</si>
  <si>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</si>
  <si>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</si>
  <si>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</si>
  <si>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</si>
  <si>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</si>
  <si>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</si>
  <si>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</si>
  <si>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</si>
  <si>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</si>
  <si>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</si>
  <si>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</si>
  <si>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</si>
  <si>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</si>
  <si>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</si>
  <si>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</si>
  <si>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</si>
  <si>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</si>
  <si>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</si>
  <si>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</si>
  <si>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</si>
  <si>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</si>
  <si>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</si>
  <si>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</si>
  <si>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</si>
  <si>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</si>
  <si>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</si>
  <si>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</si>
  <si>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</si>
  <si>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</si>
  <si>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</si>
  <si>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</si>
  <si>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</si>
  <si>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</si>
  <si>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</si>
  <si>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</si>
  <si>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</si>
  <si>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</si>
  <si>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</si>
  <si>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</si>
  <si>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</si>
  <si>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</si>
  <si>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</si>
  <si>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</si>
  <si>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</si>
  <si>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</si>
  <si>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</si>
  <si>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</si>
  <si>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</si>
  <si>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</si>
  <si>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</si>
  <si>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</si>
  <si>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</si>
  <si>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</si>
  <si>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</si>
  <si>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</si>
  <si>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</si>
  <si>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</si>
  <si>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</si>
  <si>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</si>
  <si>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</si>
  <si>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</si>
  <si>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</si>
  <si>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</si>
  <si>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</si>
  <si>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</si>
  <si>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</si>
  <si>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</si>
  <si>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</si>
  <si>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</si>
  <si>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</si>
  <si>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</si>
  <si>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</si>
  <si>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</si>
  <si>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</si>
  <si>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</si>
  <si>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</si>
  <si>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</si>
  <si>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</si>
  <si>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</si>
  <si>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</si>
  <si>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</si>
  <si>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</si>
  <si>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</si>
  <si>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</si>
  <si>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</si>
  <si>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</si>
  <si>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</si>
  <si>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</si>
  <si>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</si>
  <si>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</si>
  <si>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</si>
  <si>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</si>
  <si>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</si>
  <si>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</si>
  <si>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</si>
  <si>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</si>
  <si>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</si>
  <si>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</si>
  <si>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</si>
  <si>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</si>
  <si>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</si>
  <si>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</si>
  <si>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</si>
  <si>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</si>
  <si>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</si>
  <si>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</si>
  <si>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</si>
  <si>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</si>
  <si>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</si>
  <si>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</si>
  <si>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</si>
  <si>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</si>
  <si>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</si>
  <si>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</si>
  <si>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</si>
  <si>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</si>
  <si>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</si>
  <si>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</si>
  <si>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</si>
  <si>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</si>
  <si>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</si>
  <si>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</si>
  <si>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</si>
  <si>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</si>
  <si>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</si>
  <si>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</si>
  <si>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</si>
  <si>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</si>
  <si>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</si>
  <si>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</si>
  <si>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</si>
  <si>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</si>
  <si>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</si>
  <si>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</si>
  <si>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</si>
  <si>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</si>
  <si>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</si>
  <si>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</si>
  <si>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</si>
  <si>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</si>
  <si>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</si>
  <si>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</si>
  <si>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</si>
  <si>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</si>
  <si>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</si>
  <si>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</si>
  <si>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</si>
  <si>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</si>
  <si>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</si>
  <si>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</si>
  <si>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</si>
  <si>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</si>
  <si>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</si>
  <si>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</si>
  <si>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</si>
  <si>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</si>
  <si>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</si>
  <si>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</si>
  <si>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</si>
  <si>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</si>
  <si>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</si>
  <si>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</si>
  <si>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</si>
  <si>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</si>
  <si>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</si>
  <si>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</si>
  <si>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</si>
  <si>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</si>
  <si>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</si>
  <si>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</si>
  <si>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</si>
  <si>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</si>
  <si>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</si>
  <si>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</si>
  <si>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</si>
  <si>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</si>
  <si>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</si>
  <si>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</si>
  <si>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</si>
  <si>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</si>
  <si>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</si>
  <si>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</si>
  <si>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</si>
  <si>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</si>
  <si>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</si>
  <si>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</si>
  <si>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</si>
  <si>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</si>
  <si>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</si>
  <si>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</si>
  <si>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</si>
  <si>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</si>
  <si>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</si>
  <si>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</si>
  <si>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</si>
  <si>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</si>
  <si>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</si>
  <si>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</si>
  <si>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</si>
  <si>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</si>
  <si>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</si>
  <si>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</si>
  <si>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</si>
  <si>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</si>
  <si>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</si>
  <si>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</si>
  <si>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</si>
  <si>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</si>
  <si>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</si>
  <si>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</si>
  <si>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</si>
  <si>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</si>
  <si>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</si>
  <si>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</si>
  <si>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</si>
  <si>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</si>
  <si>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</si>
  <si>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</si>
  <si>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</si>
  <si>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</si>
  <si>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</si>
  <si>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</si>
  <si>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</si>
  <si>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</si>
  <si>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</si>
  <si>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</si>
  <si>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</si>
  <si>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</si>
  <si>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</si>
  <si>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</si>
  <si>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</si>
  <si>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</si>
  <si>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</si>
  <si>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</si>
  <si>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</si>
  <si>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</si>
  <si>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</si>
  <si>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</si>
  <si>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</si>
  <si>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</si>
  <si>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</si>
  <si>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</si>
  <si>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</si>
  <si>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</si>
  <si>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</si>
  <si>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</si>
  <si>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</si>
  <si>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</si>
  <si>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</si>
  <si>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</si>
  <si>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</si>
  <si>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</si>
  <si>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</si>
  <si>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</si>
  <si>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</si>
  <si>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</si>
  <si>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</si>
  <si>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</si>
  <si>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</si>
  <si>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</si>
  <si>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</si>
  <si>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</si>
  <si>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</si>
  <si>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</si>
  <si>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</si>
  <si>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</si>
  <si>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</si>
  <si>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</si>
  <si>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</si>
  <si>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</si>
  <si>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</si>
  <si>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</si>
  <si>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</si>
  <si>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</si>
  <si>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</si>
  <si>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</si>
  <si>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</si>
  <si>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</si>
  <si>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</si>
  <si>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</si>
  <si>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</si>
  <si>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</si>
  <si>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</si>
  <si>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</si>
  <si>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</si>
  <si>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</si>
  <si>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</si>
  <si>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</si>
  <si>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</si>
  <si>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</si>
  <si>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</si>
  <si>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</si>
  <si>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</si>
  <si>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</si>
  <si>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</si>
  <si>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</si>
  <si>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</si>
  <si>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</si>
  <si>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</si>
  <si>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</si>
  <si>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</si>
  <si>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</si>
  <si>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</si>
  <si>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</si>
  <si>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</si>
  <si>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</si>
  <si>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</si>
  <si>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</si>
  <si>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</si>
  <si>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</si>
  <si>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</si>
  <si>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</si>
  <si>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</si>
  <si>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</si>
  <si>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</si>
  <si>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</si>
  <si>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</si>
  <si>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</si>
  <si>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</si>
  <si>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</si>
  <si>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</si>
  <si>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</si>
  <si>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</si>
  <si>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</si>
  <si>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</si>
  <si>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</si>
  <si>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</si>
  <si>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</si>
  <si>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</si>
  <si>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</si>
  <si>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</si>
  <si>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</si>
  <si>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</si>
  <si>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</si>
  <si>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</si>
  <si>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</si>
  <si>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</si>
  <si>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</si>
  <si>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</si>
  <si>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</si>
  <si>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</si>
  <si>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</si>
  <si>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</si>
  <si>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</si>
  <si>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</si>
  <si>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</si>
  <si>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</si>
  <si>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</si>
  <si>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</si>
  <si>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</si>
  <si>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</si>
  <si>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</si>
  <si>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</si>
  <si>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</si>
  <si>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</si>
  <si>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</si>
  <si>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</si>
  <si>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</si>
  <si>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</si>
  <si>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</si>
  <si>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</si>
  <si>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</si>
  <si>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</si>
  <si>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</si>
  <si>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</si>
  <si>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</si>
  <si>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</si>
  <si>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</si>
  <si>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</si>
  <si>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</si>
  <si>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</si>
  <si>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</si>
  <si>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</si>
  <si>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</si>
  <si>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</si>
  <si>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</si>
  <si>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</si>
  <si>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</si>
  <si>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</si>
  <si>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</si>
  <si>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</si>
  <si>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</si>
  <si>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</si>
  <si>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</si>
  <si>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</si>
  <si>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</si>
  <si>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</si>
  <si>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</si>
  <si>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</si>
  <si>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</si>
  <si>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</si>
  <si>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</si>
  <si>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</si>
  <si>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</si>
  <si>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</si>
  <si>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</si>
  <si>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</si>
  <si>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</si>
  <si>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</si>
  <si>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</si>
  <si>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</si>
  <si>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</si>
  <si>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</si>
  <si>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</si>
  <si>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</si>
  <si>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</si>
  <si>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</si>
  <si>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</si>
  <si>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</si>
  <si>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</si>
  <si>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</si>
  <si>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</si>
  <si>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</si>
  <si>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</si>
  <si>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</si>
  <si>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</si>
  <si>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</si>
  <si>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</si>
  <si>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</si>
  <si>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</si>
  <si>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</si>
  <si>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</si>
  <si>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</si>
  <si>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</si>
  <si>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</si>
  <si>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</si>
  <si>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</si>
  <si>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</si>
  <si>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</si>
  <si>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</si>
  <si>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</si>
  <si>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</si>
  <si>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</si>
  <si>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</si>
  <si>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</si>
  <si>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</si>
  <si>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</si>
  <si>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</si>
  <si>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</si>
  <si>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</si>
  <si>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</si>
  <si>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</si>
  <si>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</si>
  <si>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</si>
  <si>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</si>
  <si>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</si>
  <si>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</si>
  <si>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</si>
  <si>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</si>
  <si>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</si>
  <si>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</si>
  <si>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</si>
  <si>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</si>
  <si>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</si>
  <si>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</si>
  <si>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</si>
  <si>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</si>
  <si>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</si>
  <si>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</si>
  <si>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</si>
  <si>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</si>
  <si>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</si>
  <si>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</si>
  <si>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</si>
  <si>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</si>
  <si>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</si>
  <si>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</si>
  <si>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</si>
  <si>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</si>
  <si>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</si>
  <si>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</si>
  <si>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</si>
  <si>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</si>
  <si>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</si>
  <si>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</si>
  <si>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</si>
  <si>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</si>
  <si>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</si>
  <si>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</si>
  <si>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</si>
  <si>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</si>
  <si>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</si>
  <si>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</si>
  <si>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</si>
  <si>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</si>
  <si>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</si>
  <si>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</si>
  <si>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</si>
  <si>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</si>
  <si>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</si>
  <si>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</si>
  <si>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</si>
  <si>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</si>
  <si>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</si>
  <si>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</si>
  <si>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</si>
  <si>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</si>
  <si>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</si>
  <si>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</si>
  <si>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</si>
  <si>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</si>
  <si>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</si>
  <si>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</si>
  <si>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</si>
  <si>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</si>
  <si>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</si>
  <si>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</si>
  <si>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</si>
  <si>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</si>
  <si>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</si>
  <si>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</si>
  <si>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</si>
  <si>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</si>
  <si>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</si>
  <si>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</si>
  <si>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</si>
  <si>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</si>
  <si>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</si>
  <si>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</si>
  <si>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</si>
  <si>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</si>
  <si>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</si>
  <si>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</si>
  <si>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</si>
  <si>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</si>
  <si>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</si>
  <si>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</si>
  <si>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</si>
  <si>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</si>
  <si>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</si>
  <si>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</si>
  <si>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</si>
  <si>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</si>
  <si>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</si>
  <si>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</si>
  <si>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</si>
  <si>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</si>
  <si>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</si>
  <si>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</si>
  <si>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</si>
  <si>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</si>
  <si>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</si>
  <si>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</si>
  <si>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</si>
  <si>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</si>
  <si>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</si>
  <si>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</si>
  <si>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</si>
  <si>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</si>
  <si>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</si>
  <si>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</si>
  <si>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</si>
  <si>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</si>
  <si>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</si>
  <si>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</si>
  <si>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</si>
  <si>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</si>
  <si>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</si>
  <si>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</si>
  <si>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</si>
  <si>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</si>
  <si>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</si>
  <si>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</si>
  <si>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</si>
  <si>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</si>
  <si>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</si>
  <si>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</si>
  <si>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</si>
  <si>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</si>
  <si>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</si>
  <si>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</si>
  <si>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</si>
  <si>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</si>
  <si>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</si>
  <si>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</si>
  <si>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</si>
  <si>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</si>
  <si>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</si>
  <si>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</si>
  <si>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</si>
  <si>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</si>
  <si>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</si>
  <si>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</si>
  <si>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</si>
  <si>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</si>
  <si>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</si>
  <si>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</si>
  <si>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</si>
  <si>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</si>
  <si>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</si>
  <si>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</si>
  <si>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</si>
  <si>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</si>
  <si>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</si>
  <si>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</si>
  <si>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</si>
  <si>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</si>
  <si>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</si>
  <si>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</si>
  <si>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</si>
  <si>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</si>
  <si>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</si>
  <si>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</si>
  <si>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</si>
  <si>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</si>
  <si>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</si>
  <si>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</si>
  <si>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</si>
  <si>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</si>
  <si>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</si>
  <si>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</si>
  <si>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</si>
  <si>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</si>
  <si>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</si>
  <si>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</si>
  <si>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</si>
  <si>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</si>
  <si>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</si>
  <si>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</si>
  <si>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</si>
  <si>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</si>
  <si>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</si>
  <si>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</si>
  <si>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</si>
  <si>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</si>
  <si>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</si>
  <si>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</si>
  <si>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</si>
  <si>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</si>
  <si>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</si>
  <si>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</si>
  <si>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</si>
  <si>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</si>
  <si>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</si>
  <si>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</si>
  <si>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</si>
  <si>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</si>
  <si>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</si>
  <si>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</si>
  <si>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</si>
  <si>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</si>
  <si>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</si>
  <si>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</si>
  <si>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</si>
  <si>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</si>
  <si>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</si>
  <si>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</si>
  <si>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</si>
  <si>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</si>
  <si>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</si>
  <si>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</si>
  <si>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</si>
  <si>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</si>
  <si>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</si>
  <si>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</si>
  <si>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</si>
  <si>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</si>
  <si>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</si>
  <si>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</si>
  <si>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</si>
  <si>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</si>
  <si>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</si>
  <si>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</si>
  <si>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</si>
  <si>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</si>
  <si>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</si>
  <si>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</si>
  <si>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</si>
  <si>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</si>
  <si>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</si>
  <si>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</si>
  <si>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</si>
  <si>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</si>
  <si>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</si>
  <si>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</si>
  <si>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</si>
  <si>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</si>
  <si>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</si>
  <si>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</si>
  <si>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</si>
  <si>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</si>
  <si>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</si>
  <si>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</si>
  <si>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</si>
  <si>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</si>
  <si>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</si>
  <si>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</si>
  <si>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</si>
  <si>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</si>
  <si>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</si>
  <si>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</si>
  <si>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</si>
  <si>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</si>
  <si>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</si>
  <si>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</si>
  <si>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</si>
  <si>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</si>
  <si>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</si>
  <si>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</si>
  <si>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</si>
  <si>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</si>
  <si>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</si>
  <si>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</si>
  <si>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</si>
  <si>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</si>
  <si>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</si>
  <si>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</si>
  <si>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</si>
  <si>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</si>
  <si>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</si>
  <si>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</si>
  <si>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</si>
  <si>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</si>
  <si>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</si>
  <si>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</si>
  <si>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</si>
  <si>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</si>
  <si>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</si>
  <si>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</si>
  <si>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</si>
  <si>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</si>
  <si>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</si>
  <si>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</si>
  <si>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</si>
  <si>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</si>
  <si>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</si>
  <si>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</si>
  <si>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</si>
  <si>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</si>
  <si>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</si>
  <si>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</si>
  <si>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</si>
  <si>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</si>
  <si>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</si>
  <si>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</si>
  <si>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</si>
  <si>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</si>
  <si>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</si>
  <si>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</si>
  <si>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</si>
  <si>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</si>
  <si>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</si>
  <si>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</si>
  <si>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</si>
  <si>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</si>
  <si>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</si>
  <si>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</si>
  <si>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</si>
  <si>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</si>
  <si>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</si>
  <si>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</si>
  <si>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</si>
  <si>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</si>
  <si>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</si>
  <si>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</si>
  <si>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</si>
  <si>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</si>
  <si>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</si>
  <si>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</si>
  <si>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</si>
  <si>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</si>
  <si>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</si>
  <si>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</si>
  <si>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</si>
  <si>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</si>
  <si>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</si>
  <si>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</si>
  <si>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</si>
  <si>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</si>
  <si>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</si>
  <si>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</si>
  <si>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</si>
  <si>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</si>
  <si>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</si>
  <si>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</si>
  <si>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</si>
  <si>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</si>
  <si>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</si>
  <si>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</si>
  <si>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</si>
  <si>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</si>
  <si>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</si>
  <si>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</si>
  <si>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</si>
  <si>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</si>
  <si>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</si>
  <si>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</si>
  <si>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</si>
  <si>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</si>
  <si>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</si>
  <si>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</si>
  <si>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</si>
  <si>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</si>
  <si>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</si>
  <si>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</si>
  <si>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</si>
  <si>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</si>
  <si>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</si>
  <si>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</si>
  <si>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</si>
  <si>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</si>
  <si>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</si>
  <si>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</si>
  <si>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</si>
  <si>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</si>
  <si>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</si>
  <si>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</si>
  <si>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</si>
  <si>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</si>
  <si>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</si>
  <si>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</si>
  <si>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</si>
  <si>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</si>
  <si>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</si>
  <si>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</si>
  <si>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</si>
  <si>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</si>
  <si>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</si>
  <si>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</si>
  <si>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</si>
  <si>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</si>
  <si>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</si>
  <si>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</si>
  <si>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</si>
  <si>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</si>
  <si>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</si>
  <si>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</si>
  <si>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</si>
  <si>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</si>
  <si>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</si>
  <si>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</si>
  <si>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</si>
  <si>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</si>
  <si>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</si>
  <si>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</si>
  <si>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</si>
  <si>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</si>
  <si>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</si>
  <si>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</si>
  <si>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</si>
  <si>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</si>
  <si>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</si>
  <si>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</si>
  <si>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</si>
  <si>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</si>
  <si>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</si>
  <si>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</si>
  <si>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</si>
  <si>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</si>
  <si>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</si>
  <si>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</si>
  <si>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</si>
  <si>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</si>
  <si>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</si>
  <si>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</si>
  <si>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</si>
  <si>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</si>
  <si>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</si>
  <si>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</si>
  <si>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</si>
  <si>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</si>
  <si>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</si>
  <si>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</si>
  <si>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</si>
  <si>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</si>
  <si>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</si>
  <si>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</si>
  <si>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</si>
  <si>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</si>
  <si>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</si>
  <si>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</si>
  <si>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</si>
  <si>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</si>
  <si>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</si>
  <si>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</si>
  <si>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</si>
  <si>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</si>
  <si>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</si>
  <si>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</si>
  <si>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</si>
  <si>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</si>
  <si>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</si>
  <si>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</si>
  <si>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</si>
  <si>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</si>
  <si>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</si>
  <si>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</si>
  <si>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</si>
  <si>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</si>
  <si>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</si>
  <si>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</si>
  <si>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</si>
  <si>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</si>
  <si>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</si>
  <si>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</si>
  <si>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</si>
  <si>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</si>
  <si>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</si>
  <si>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</si>
  <si>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</si>
  <si>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</si>
  <si>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</si>
  <si>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</si>
  <si>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</si>
  <si>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</si>
  <si>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</si>
  <si>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</si>
  <si>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</si>
  <si>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</si>
  <si>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</si>
  <si>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</si>
  <si>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</si>
  <si>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</si>
  <si>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</si>
  <si>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</si>
  <si>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</si>
  <si>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</si>
  <si>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</si>
  <si>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</si>
  <si>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</si>
  <si>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</si>
  <si>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</si>
  <si>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</si>
  <si>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</si>
  <si>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</si>
  <si>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</si>
  <si>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</si>
  <si>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</si>
  <si>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</si>
  <si>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</si>
  <si>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</si>
  <si>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</si>
  <si>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</si>
  <si>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</si>
  <si>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</si>
  <si>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</si>
  <si>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</si>
  <si>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</si>
  <si>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</si>
  <si>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</si>
  <si>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</si>
  <si>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</si>
  <si>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</si>
  <si>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</si>
  <si>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</si>
  <si>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</si>
  <si>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</si>
  <si>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</si>
  <si>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</si>
  <si>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</si>
  <si>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</si>
  <si>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</si>
  <si>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</si>
  <si>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</si>
  <si>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</si>
  <si>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</si>
  <si>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</si>
  <si>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</si>
  <si>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</si>
  <si>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</si>
  <si>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</si>
  <si>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</si>
  <si>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</si>
  <si>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</si>
  <si>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</si>
  <si>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</si>
  <si>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</si>
  <si>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</si>
  <si>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</si>
  <si>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</si>
  <si>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</si>
  <si>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</si>
  <si>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</si>
  <si>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</si>
  <si>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</si>
  <si>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</si>
  <si>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</si>
  <si>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</si>
  <si>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</si>
  <si>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</si>
  <si>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</si>
  <si>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</si>
  <si>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</si>
  <si>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</si>
  <si>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</si>
  <si>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</si>
  <si>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</si>
  <si>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</si>
  <si>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</si>
  <si>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</si>
  <si>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</si>
  <si>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</si>
  <si>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</si>
  <si>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</si>
  <si>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</si>
  <si>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</si>
  <si>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</si>
  <si>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</si>
  <si>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</si>
  <si>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</si>
  <si>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</si>
  <si>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</si>
  <si>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</si>
  <si>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</si>
  <si>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</si>
  <si>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</si>
  <si>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</si>
  <si>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</si>
  <si>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</si>
  <si>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</si>
  <si>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</si>
  <si>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</si>
  <si>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</si>
  <si>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</si>
  <si>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</si>
  <si>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</si>
  <si>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</si>
  <si>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</si>
  <si>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</si>
  <si>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</si>
  <si>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</si>
  <si>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</si>
  <si>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</si>
  <si>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</si>
  <si>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</si>
  <si>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</si>
  <si>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</si>
  <si>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</si>
  <si>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</si>
  <si>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</si>
  <si>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</si>
  <si>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</si>
  <si>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</si>
  <si>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</si>
  <si>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</si>
  <si>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</si>
  <si>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</si>
  <si>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</si>
  <si>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</si>
  <si>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</si>
  <si>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</si>
  <si>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</si>
  <si>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</si>
  <si>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</si>
  <si>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</si>
  <si>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</si>
  <si>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</si>
  <si>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</si>
  <si>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</si>
  <si>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</si>
  <si>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</si>
  <si>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</si>
  <si>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</si>
  <si>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</si>
  <si>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</si>
  <si>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</si>
  <si>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</si>
  <si>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</si>
  <si>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</si>
  <si>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</si>
  <si>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</si>
  <si>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</si>
  <si>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</si>
  <si>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</si>
  <si>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</si>
  <si>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</si>
  <si>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</si>
  <si>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</si>
  <si>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</si>
  <si>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</si>
  <si>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</si>
  <si>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</si>
  <si>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</si>
  <si>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</si>
  <si>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</si>
  <si>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</si>
  <si>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</si>
  <si>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</si>
  <si>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</si>
  <si>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</si>
  <si>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</si>
  <si>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</si>
  <si>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</si>
  <si>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</si>
  <si>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</si>
  <si>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</si>
  <si>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</si>
  <si>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</si>
  <si>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</si>
  <si>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</si>
  <si>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</si>
  <si>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</si>
  <si>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</si>
  <si>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</si>
  <si>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</si>
  <si>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</si>
  <si>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</si>
  <si>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</si>
  <si>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</si>
  <si>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</si>
  <si>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</si>
  <si>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</si>
  <si>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</si>
  <si>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</si>
  <si>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</si>
  <si>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</si>
  <si>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</si>
  <si>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</si>
  <si>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</si>
  <si>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</si>
  <si>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</si>
  <si>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</si>
  <si>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</si>
  <si>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</si>
  <si>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</si>
  <si>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</si>
  <si>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</si>
  <si>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</si>
  <si>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</si>
  <si>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</si>
  <si>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</si>
  <si>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</si>
  <si>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</si>
  <si>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</si>
  <si>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</si>
  <si>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</si>
  <si>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</si>
  <si>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</si>
  <si>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</si>
  <si>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</si>
  <si>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</si>
  <si>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</si>
  <si>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</si>
  <si>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</si>
  <si>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</si>
  <si>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</si>
  <si>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</si>
  <si>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</si>
  <si>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</si>
  <si>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</si>
  <si>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</si>
  <si>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</si>
  <si>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</si>
  <si>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</si>
  <si>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</si>
  <si>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</si>
  <si>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</si>
  <si>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</si>
  <si>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</si>
  <si>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</si>
  <si>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</si>
  <si>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</si>
  <si>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</si>
  <si>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</si>
  <si>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</si>
  <si>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</si>
  <si>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</si>
  <si>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</si>
  <si>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</si>
  <si>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</si>
  <si>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</si>
  <si>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</si>
  <si>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</si>
  <si>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</si>
  <si>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</si>
  <si>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</si>
  <si>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</si>
  <si>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</si>
  <si>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</si>
  <si>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</si>
  <si>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</si>
  <si>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</si>
  <si>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</si>
  <si>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</si>
  <si>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</si>
  <si>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</si>
  <si>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</si>
  <si>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</si>
  <si>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</si>
  <si>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</si>
  <si>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</si>
  <si>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</si>
  <si>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</si>
  <si>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</si>
  <si>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</si>
  <si>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</si>
  <si>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</si>
  <si>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</si>
  <si>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</si>
  <si>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</si>
  <si>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</si>
  <si>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</si>
  <si>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</si>
  <si>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</si>
  <si>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</si>
  <si>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</si>
  <si>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</si>
  <si>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</si>
  <si>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</si>
  <si>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</si>
  <si>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</si>
  <si>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</si>
  <si>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</si>
  <si>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</si>
  <si>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</si>
  <si>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</si>
  <si>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</si>
  <si>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</si>
  <si>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</si>
  <si>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</si>
  <si>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</si>
  <si>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</si>
  <si>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</si>
  <si>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</si>
  <si>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</si>
  <si>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</si>
  <si>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</si>
  <si>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</si>
  <si>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</si>
  <si>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</si>
  <si>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</si>
  <si>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</si>
  <si>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</si>
  <si>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</si>
  <si>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</si>
  <si>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</si>
  <si>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</si>
  <si>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</si>
  <si>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</si>
  <si>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</si>
  <si>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</si>
  <si>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</si>
  <si>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</si>
  <si>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</si>
  <si>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</si>
  <si>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</si>
  <si>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</si>
  <si>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</si>
  <si>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</si>
  <si>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</si>
  <si>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</si>
  <si>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</si>
  <si>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</si>
  <si>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</si>
  <si>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</si>
  <si>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</si>
  <si>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</si>
  <si>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</si>
  <si>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</si>
  <si>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</si>
  <si>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</si>
  <si>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</si>
  <si>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</si>
  <si>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</si>
  <si>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</si>
  <si>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</si>
  <si>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</si>
  <si>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</si>
  <si>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</si>
  <si>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</si>
  <si>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</si>
  <si>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</si>
  <si>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</si>
  <si>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</si>
  <si>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</si>
  <si>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</si>
  <si>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</si>
  <si>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</si>
  <si>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</si>
  <si>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</si>
  <si>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</si>
  <si>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</si>
  <si>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</si>
  <si>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</si>
  <si>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</si>
  <si>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</si>
  <si>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</si>
  <si>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</si>
  <si>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</si>
  <si>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</si>
  <si>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</si>
  <si>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</si>
  <si>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</si>
  <si>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</si>
  <si>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</si>
  <si>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</si>
  <si>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</si>
  <si>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</si>
  <si>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</si>
  <si>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2021-52-10001352</t>
  </si>
  <si>
    <t>FUNDACION SOÑAR COLOMBIA</t>
  </si>
  <si>
    <t>05</t>
  </si>
  <si>
    <t xml:space="preserve">Prestar los servicios de atención y cuidado psicosocial a la primera infancia en población vulnerable del municipio de El Charco propendiendo al desarrollo infantil de la primera infancia, en una población de 50 niños, niñas y mujeres gestantes. </t>
  </si>
  <si>
    <t>Activar capacidades individuales y colectivas que hagan que las
familias vulnerables a un entorno protector, facilitador de prácticas
positivas de ciudadanía y participación, a través de interacciones de
aprendizaje, educación permitiendo la consolidación de redes
comunitarias y locales, para el fortalecimiento de vínculos, el cuidado
mutuo y la convivencia armónica de familias en riesgo de violencia,
victimas del conflicto u otras situaciones de vulneración de derechos
de sus integrantes. Familias con Bienestar para la paz.</t>
  </si>
  <si>
    <t>263</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</si>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</sst>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2677</v>
      </c>
      <c r="D15" s="35"/>
      <c r="E15" s="35"/>
      <c r="F15" s="5"/>
      <c r="G15" s="32" t="s">
        <v>1168</v>
      </c>
      <c r="H15" s="102" t="s">
        <v>110</v>
      </c>
      <c r="I15" s="32" t="s">
        <v>2624</v>
      </c>
      <c r="J15" s="107" t="s">
        <v>2626</v>
      </c>
      <c r="L15" s="217" t="s">
        <v>8</v>
      </c>
      <c r="M15" s="21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236"/>
      <c r="I20" s="142" t="s">
        <v>110</v>
      </c>
      <c r="J20" s="143" t="s">
        <v>782</v>
      </c>
      <c r="K20" s="144">
        <v>2301044877</v>
      </c>
      <c r="L20" s="145"/>
      <c r="M20" s="145">
        <v>44561</v>
      </c>
      <c r="N20" s="130">
        <f>+(M20-L20)/30</f>
        <v>1485.3666666666666</v>
      </c>
      <c r="O20" s="133"/>
      <c r="U20" s="129"/>
      <c r="V20" s="104">
        <f ca="1">NOW()</f>
        <v>44194.4761</v>
      </c>
      <c r="W20" s="104">
        <f ca="1">NOW()</f>
        <v>44194.4761</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4"/>
      <c r="I37" s="125"/>
      <c r="J37" s="125"/>
      <c r="K37" s="125"/>
      <c r="L37" s="125"/>
      <c r="M37" s="125"/>
      <c r="N37" s="125"/>
      <c r="O37" s="126"/>
    </row>
    <row r="38" spans="1:16" ht="21" customHeight="1" x14ac:dyDescent="0.25">
      <c r="A38" s="9"/>
      <c r="B38" s="231" t="str">
        <f>VLOOKUP(B20,EAS!A2:B1439,2,0)</f>
        <v>FUNDACION DE SERVICIOS PARA EL PROGRESO ACTIVO Y LA EQUIDAD SOCIAL (SEPRAES)</v>
      </c>
      <c r="C38" s="231"/>
      <c r="D38" s="231"/>
      <c r="E38" s="231"/>
      <c r="F38" s="231"/>
      <c r="G38" s="5"/>
      <c r="H38" s="127"/>
      <c r="I38" s="240" t="s">
        <v>7</v>
      </c>
      <c r="J38" s="240"/>
      <c r="K38" s="240"/>
      <c r="L38" s="240"/>
      <c r="M38" s="240"/>
      <c r="N38" s="240"/>
      <c r="O38" s="128"/>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0" t="s">
        <v>2678</v>
      </c>
      <c r="C48" s="111" t="s">
        <v>32</v>
      </c>
      <c r="D48" s="109" t="s">
        <v>2679</v>
      </c>
      <c r="E48" s="140">
        <v>43344</v>
      </c>
      <c r="F48" s="140">
        <v>43829</v>
      </c>
      <c r="G48" s="153">
        <f>IF(AND(E48&lt;&gt;"",F48&lt;&gt;""),((F48-E48)/30),"")</f>
        <v>16.166666666666668</v>
      </c>
      <c r="H48" s="113" t="s">
        <v>2680</v>
      </c>
      <c r="I48" s="112" t="s">
        <v>110</v>
      </c>
      <c r="J48" s="112" t="s">
        <v>782</v>
      </c>
      <c r="K48" s="115">
        <v>23500000</v>
      </c>
      <c r="L48" s="114"/>
      <c r="M48" s="116"/>
      <c r="N48" s="114" t="s">
        <v>27</v>
      </c>
      <c r="O48" s="114" t="s">
        <v>1148</v>
      </c>
      <c r="P48" s="77"/>
    </row>
    <row r="49" spans="1:16" s="6" customFormat="1" ht="24.75" customHeight="1" x14ac:dyDescent="0.25">
      <c r="A49" s="138">
        <v>2</v>
      </c>
      <c r="B49" s="110" t="s">
        <v>2665</v>
      </c>
      <c r="C49" s="122" t="s">
        <v>31</v>
      </c>
      <c r="D49" s="119" t="s">
        <v>2682</v>
      </c>
      <c r="E49" s="244">
        <v>43553</v>
      </c>
      <c r="F49" s="244">
        <v>43830</v>
      </c>
      <c r="G49" s="153">
        <f t="shared" ref="G49:G50" si="2">IF(AND(E49&lt;&gt;"",F49&lt;&gt;""),((F49-E49)/30),"")</f>
        <v>9.2333333333333325</v>
      </c>
      <c r="H49" s="118" t="s">
        <v>2681</v>
      </c>
      <c r="I49" s="119" t="s">
        <v>110</v>
      </c>
      <c r="J49" s="119" t="s">
        <v>782</v>
      </c>
      <c r="K49" s="121">
        <v>1128826800</v>
      </c>
      <c r="L49" s="114"/>
      <c r="M49" s="116"/>
      <c r="N49" s="114" t="s">
        <v>27</v>
      </c>
      <c r="O49" s="114" t="s">
        <v>1148</v>
      </c>
      <c r="P49" s="77"/>
    </row>
    <row r="50" spans="1:16" s="6" customFormat="1" ht="24.75" customHeight="1" x14ac:dyDescent="0.25">
      <c r="A50" s="138">
        <v>3</v>
      </c>
      <c r="B50" s="110"/>
      <c r="C50" s="111"/>
      <c r="D50" s="109"/>
      <c r="E50" s="140"/>
      <c r="F50" s="140"/>
      <c r="G50" s="153" t="str">
        <f t="shared" si="2"/>
        <v/>
      </c>
      <c r="H50" s="118"/>
      <c r="I50" s="112"/>
      <c r="J50" s="112"/>
      <c r="K50" s="115"/>
      <c r="L50" s="114"/>
      <c r="M50" s="116"/>
      <c r="N50" s="114"/>
      <c r="O50" s="114"/>
      <c r="P50" s="77"/>
    </row>
    <row r="51" spans="1:16" s="6" customFormat="1" ht="24.75" customHeight="1" outlineLevel="1" x14ac:dyDescent="0.25">
      <c r="A51" s="138">
        <v>4</v>
      </c>
      <c r="B51" s="110"/>
      <c r="C51" s="111"/>
      <c r="D51" s="109"/>
      <c r="E51" s="140"/>
      <c r="F51" s="140"/>
      <c r="G51" s="153" t="str">
        <f t="shared" ref="G51:G107" si="3">IF(AND(E51&lt;&gt;"",F51&lt;&gt;""),((F51-E51)/30),"")</f>
        <v/>
      </c>
      <c r="H51" s="113"/>
      <c r="I51" s="112"/>
      <c r="J51" s="112"/>
      <c r="K51" s="115"/>
      <c r="L51" s="114"/>
      <c r="M51" s="116"/>
      <c r="N51" s="114"/>
      <c r="O51" s="114"/>
      <c r="P51" s="77"/>
    </row>
    <row r="52" spans="1:16" s="7" customFormat="1" ht="24.75" customHeight="1" outlineLevel="1" x14ac:dyDescent="0.25">
      <c r="A52" s="139">
        <v>5</v>
      </c>
      <c r="B52" s="110"/>
      <c r="C52" s="111"/>
      <c r="D52" s="109"/>
      <c r="E52" s="140"/>
      <c r="F52" s="140"/>
      <c r="G52" s="153" t="str">
        <f t="shared" si="3"/>
        <v/>
      </c>
      <c r="H52" s="118"/>
      <c r="I52" s="112"/>
      <c r="J52" s="112"/>
      <c r="K52" s="115"/>
      <c r="L52" s="114"/>
      <c r="M52" s="116"/>
      <c r="N52" s="114"/>
      <c r="O52" s="114"/>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2683</v>
      </c>
      <c r="E114" s="244">
        <v>43885</v>
      </c>
      <c r="F114" s="244">
        <v>44196</v>
      </c>
      <c r="G114" s="153">
        <f>IF(AND(E114&lt;&gt;"",F114&lt;&gt;""),((F114-E114)/30),"")</f>
        <v>10.366666666666667</v>
      </c>
      <c r="H114" s="118" t="s">
        <v>2684</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2658</v>
      </c>
      <c r="C168" s="227"/>
      <c r="D168" s="227"/>
      <c r="E168" s="8"/>
      <c r="F168" s="5"/>
      <c r="H168" s="80" t="s">
        <v>2657</v>
      </c>
      <c r="I168" s="208"/>
      <c r="J168" s="209"/>
      <c r="K168" s="209"/>
      <c r="L168" s="209"/>
      <c r="M168" s="209"/>
      <c r="N168" s="209"/>
      <c r="O168" s="21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2.1000000000000001E-2</v>
      </c>
      <c r="G179" s="158">
        <f>IF(F179&gt;0,SUM(E179+F179),"")</f>
        <v>4.1000000000000002E-2</v>
      </c>
      <c r="H179" s="5"/>
      <c r="I179" s="184" t="s">
        <v>2671</v>
      </c>
      <c r="J179" s="184"/>
      <c r="K179" s="184"/>
      <c r="L179" s="184"/>
      <c r="M179" s="165">
        <v>2.1000000000000001E-2</v>
      </c>
      <c r="O179" s="8"/>
      <c r="Q179" s="19"/>
      <c r="R179" s="152">
        <f>IF(M179&gt;0,SUM(L179+M179),"")</f>
        <v>2.1000000000000001E-2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4.1000000000000002E-2</v>
      </c>
      <c r="D185" s="90" t="s">
        <v>2628</v>
      </c>
      <c r="E185" s="93">
        <f>+(C185*SUM(K20:K35))</f>
        <v>94342839.957000002</v>
      </c>
      <c r="F185" s="91"/>
      <c r="G185" s="92"/>
      <c r="H185" s="87"/>
      <c r="I185" s="89" t="s">
        <v>2627</v>
      </c>
      <c r="J185" s="159">
        <f>+SUM(M179:M183)</f>
        <v>2.1000000000000001E-2</v>
      </c>
      <c r="K185" s="229" t="s">
        <v>2628</v>
      </c>
      <c r="L185" s="229"/>
      <c r="M185" s="93">
        <f>+J185*(SUM(K20:K35))</f>
        <v>48321942.417000003</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245">
        <v>43881</v>
      </c>
      <c r="D193" s="5"/>
      <c r="E193" s="246">
        <v>407</v>
      </c>
      <c r="F193" s="5"/>
      <c r="G193" s="5"/>
      <c r="H193" s="246" t="s">
        <v>2685</v>
      </c>
      <c r="J193" s="5"/>
      <c r="K193" s="245">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246" t="s">
        <v>2686</v>
      </c>
      <c r="D211" s="21"/>
      <c r="G211" s="27" t="s">
        <v>2620</v>
      </c>
      <c r="H211" s="247" t="s">
        <v>2687</v>
      </c>
      <c r="J211" s="27" t="s">
        <v>2622</v>
      </c>
      <c r="K211" s="246" t="s">
        <v>2688</v>
      </c>
      <c r="L211" s="21"/>
      <c r="M211" s="21"/>
      <c r="N211" s="21"/>
      <c r="O211" s="8"/>
    </row>
    <row r="212" spans="1:15" x14ac:dyDescent="0.25">
      <c r="A212" s="9"/>
      <c r="B212" s="27" t="s">
        <v>2619</v>
      </c>
      <c r="C212" s="246" t="s">
        <v>2686</v>
      </c>
      <c r="D212" s="21"/>
      <c r="G212" s="27" t="s">
        <v>2621</v>
      </c>
      <c r="H212" s="247">
        <v>3114227297</v>
      </c>
      <c r="J212" s="27" t="s">
        <v>2623</v>
      </c>
      <c r="K212" s="2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2020-12-29T16:25:41Z</cp:lastPrinted>
  <dcterms:created xsi:type="dcterms:W3CDTF">2020-10-14T21:57:42Z</dcterms:created>
  <dcterms:modified xsi:type="dcterms:W3CDTF">2020-12-29T16:32:04Z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