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sala\Desktop\MANIFESTACION SABANALARGA\2021-8-080015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<sst xmlns="http://schemas.openxmlformats.org/spreadsheetml/2006/main" count="3115" uniqueCount="2704">
  <si>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</si>
  <si>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</si>
  <si>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</si>
  <si>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</si>
  <si>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</si>
  <si>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</si>
  <si>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</si>
  <si>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</si>
  <si>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</si>
  <si>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</si>
  <si>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</si>
  <si>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</si>
  <si>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</si>
  <si>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</si>
  <si>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</si>
  <si>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</si>
  <si>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</si>
  <si>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</si>
  <si>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</si>
  <si>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</si>
  <si>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</si>
  <si>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</si>
  <si>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</si>
  <si>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</si>
  <si>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</si>
  <si>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</si>
  <si>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</si>
  <si>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</si>
  <si>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</si>
  <si>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</si>
  <si>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</si>
  <si>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</si>
  <si>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</si>
  <si>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</si>
  <si>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</si>
  <si>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</si>
  <si>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</si>
  <si>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</si>
  <si>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</si>
  <si>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</si>
  <si>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</si>
  <si>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</si>
  <si>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</si>
  <si>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</si>
  <si>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</si>
  <si>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</si>
  <si>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</si>
  <si>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</si>
  <si>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</si>
  <si>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</si>
  <si>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</si>
  <si>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</si>
  <si>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</si>
  <si>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</si>
  <si>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</si>
  <si>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</si>
  <si>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</si>
  <si>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</si>
  <si>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</si>
  <si>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</si>
  <si>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</si>
  <si>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</si>
  <si>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</si>
  <si>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</si>
  <si>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</si>
  <si>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</si>
  <si>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</si>
  <si>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</si>
  <si>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</si>
  <si>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</si>
  <si>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</si>
  <si>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</si>
  <si>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</si>
  <si>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</si>
  <si>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</si>
  <si>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</si>
  <si>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</si>
  <si>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</si>
  <si>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</si>
  <si>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</si>
  <si>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</si>
  <si>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</si>
  <si>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</si>
  <si>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</si>
  <si>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</si>
  <si>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</si>
  <si>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</si>
  <si>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</si>
  <si>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</si>
  <si>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</si>
  <si>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</si>
  <si>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</si>
  <si>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</si>
  <si>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</si>
  <si>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</si>
  <si>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</si>
  <si>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</si>
  <si>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</si>
  <si>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</si>
  <si>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</si>
  <si>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</si>
  <si>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</si>
  <si>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</si>
  <si>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</si>
  <si>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</si>
  <si>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</si>
  <si>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</si>
  <si>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</si>
  <si>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</si>
  <si>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</si>
  <si>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</si>
  <si>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</si>
  <si>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</si>
  <si>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</si>
  <si>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</si>
  <si>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</si>
  <si>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</si>
  <si>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</si>
  <si>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</si>
  <si>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</si>
  <si>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</si>
  <si>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</si>
  <si>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</si>
  <si>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</si>
  <si>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</si>
  <si>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</si>
  <si>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</si>
  <si>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</si>
  <si>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</si>
  <si>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</si>
  <si>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</si>
  <si>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</si>
  <si>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</si>
  <si>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</si>
  <si>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</si>
  <si>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</si>
  <si>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</si>
  <si>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</si>
  <si>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</si>
  <si>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</si>
  <si>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</si>
  <si>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</si>
  <si>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</si>
  <si>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</si>
  <si>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</si>
  <si>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</si>
  <si>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</si>
  <si>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</si>
  <si>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</si>
  <si>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</si>
  <si>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</si>
  <si>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</si>
  <si>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</si>
  <si>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</si>
  <si>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</si>
  <si>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</si>
  <si>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</si>
  <si>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</si>
  <si>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</si>
  <si>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</si>
  <si>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</si>
  <si>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</si>
  <si>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</si>
  <si>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</si>
  <si>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</si>
  <si>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</si>
  <si>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</si>
  <si>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</si>
  <si>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</si>
  <si>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</si>
  <si>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</si>
  <si>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</si>
  <si>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</si>
  <si>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</si>
  <si>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</si>
  <si>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</si>
  <si>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</si>
  <si>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</si>
  <si>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</si>
  <si>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</si>
  <si>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</si>
  <si>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</si>
  <si>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</si>
  <si>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</si>
  <si>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</si>
  <si>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</si>
  <si>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</si>
  <si>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</si>
  <si>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</si>
  <si>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</si>
  <si>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</si>
  <si>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</si>
  <si>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</si>
  <si>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</si>
  <si>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</si>
  <si>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</si>
  <si>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</si>
  <si>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</si>
  <si>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</si>
  <si>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</si>
  <si>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</si>
  <si>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</si>
  <si>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</si>
  <si>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</si>
  <si>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</si>
  <si>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</si>
  <si>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</si>
  <si>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</si>
  <si>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</si>
  <si>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</si>
  <si>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</si>
  <si>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</si>
  <si>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</si>
  <si>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</si>
  <si>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</si>
  <si>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</si>
  <si>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</si>
  <si>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</si>
  <si>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</si>
  <si>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</si>
  <si>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</si>
  <si>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</si>
  <si>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</si>
  <si>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</si>
  <si>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</si>
  <si>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</si>
  <si>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</si>
  <si>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</si>
  <si>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</si>
  <si>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</si>
  <si>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</si>
  <si>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</si>
  <si>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</si>
  <si>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</si>
  <si>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</si>
  <si>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</si>
  <si>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</si>
  <si>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</si>
  <si>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</si>
  <si>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</si>
  <si>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</si>
  <si>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</si>
  <si>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</si>
  <si>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</si>
  <si>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</si>
  <si>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</si>
  <si>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</si>
  <si>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</si>
  <si>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</si>
  <si>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</si>
  <si>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</si>
  <si>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</si>
  <si>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</si>
  <si>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</si>
  <si>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</si>
  <si>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</si>
  <si>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</si>
  <si>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</si>
  <si>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</si>
  <si>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</si>
  <si>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</si>
  <si>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</si>
  <si>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</si>
  <si>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</si>
  <si>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</si>
  <si>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</si>
  <si>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</si>
  <si>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</si>
  <si>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</si>
  <si>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</si>
  <si>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</si>
  <si>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</si>
  <si>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</si>
  <si>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</si>
  <si>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</si>
  <si>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</si>
  <si>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</si>
  <si>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</si>
  <si>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</si>
  <si>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</si>
  <si>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</si>
  <si>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</si>
  <si>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</si>
  <si>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</si>
  <si>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</si>
  <si>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</si>
  <si>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</si>
  <si>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</si>
  <si>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</si>
  <si>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</si>
  <si>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</si>
  <si>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</si>
  <si>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</si>
  <si>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</si>
  <si>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</si>
  <si>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</si>
  <si>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</si>
  <si>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</si>
  <si>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</si>
  <si>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</si>
  <si>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</si>
  <si>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</si>
  <si>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</si>
  <si>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</si>
  <si>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</si>
  <si>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</si>
  <si>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</si>
  <si>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</si>
  <si>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</si>
  <si>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</si>
  <si>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</si>
  <si>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</si>
  <si>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</si>
  <si>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</si>
  <si>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</si>
  <si>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</si>
  <si>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</si>
  <si>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</si>
  <si>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</si>
  <si>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</si>
  <si>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</si>
  <si>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</si>
  <si>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</si>
  <si>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</si>
  <si>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</si>
  <si>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</si>
  <si>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</si>
  <si>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</si>
  <si>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</si>
  <si>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</si>
  <si>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</si>
  <si>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</si>
  <si>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</si>
  <si>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</si>
  <si>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</si>
  <si>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</si>
  <si>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</si>
  <si>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</si>
  <si>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</si>
  <si>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</si>
  <si>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</si>
  <si>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</si>
  <si>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</si>
  <si>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</si>
  <si>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</si>
  <si>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</si>
  <si>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</si>
  <si>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</si>
  <si>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</si>
  <si>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</si>
  <si>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</si>
  <si>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</si>
  <si>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</si>
  <si>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</si>
  <si>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</si>
  <si>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</si>
  <si>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</si>
  <si>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</si>
  <si>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</si>
  <si>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</si>
  <si>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</si>
  <si>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</si>
  <si>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</si>
  <si>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</si>
  <si>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</si>
  <si>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</si>
  <si>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</si>
  <si>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</si>
  <si>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</si>
  <si>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</si>
  <si>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</si>
  <si>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</si>
  <si>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</si>
  <si>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</si>
  <si>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</si>
  <si>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</si>
  <si>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</si>
  <si>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</si>
  <si>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</si>
  <si>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</si>
  <si>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</si>
  <si>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</si>
  <si>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</si>
  <si>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</si>
  <si>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</si>
  <si>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</si>
  <si>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</si>
  <si>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</si>
  <si>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</si>
  <si>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</si>
  <si>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</si>
  <si>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</si>
  <si>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</si>
  <si>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</si>
  <si>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</si>
  <si>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</si>
  <si>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</si>
  <si>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</si>
  <si>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</si>
  <si>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</si>
  <si>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</si>
  <si>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</si>
  <si>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</si>
  <si>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</si>
  <si>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</si>
  <si>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</si>
  <si>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</si>
  <si>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</si>
  <si>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</si>
  <si>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</si>
  <si>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</si>
  <si>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</si>
  <si>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</si>
  <si>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</si>
  <si>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</si>
  <si>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</si>
  <si>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</si>
  <si>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</si>
  <si>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</si>
  <si>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</si>
  <si>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</si>
  <si>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</si>
  <si>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</si>
  <si>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</si>
  <si>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</si>
  <si>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</si>
  <si>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</si>
  <si>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</si>
  <si>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</si>
  <si>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</si>
  <si>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</si>
  <si>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</si>
  <si>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</si>
  <si>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</si>
  <si>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</si>
  <si>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</si>
  <si>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</si>
  <si>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</si>
  <si>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</si>
  <si>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</si>
  <si>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</si>
  <si>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</si>
  <si>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</si>
  <si>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</si>
  <si>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</si>
  <si>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</si>
  <si>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</si>
  <si>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</si>
  <si>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</si>
  <si>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</si>
  <si>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</si>
  <si>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</si>
  <si>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</si>
  <si>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</si>
  <si>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</si>
  <si>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</si>
  <si>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</si>
  <si>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</si>
  <si>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</si>
  <si>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</si>
  <si>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</si>
  <si>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</si>
  <si>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</si>
  <si>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</si>
  <si>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</si>
  <si>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</si>
  <si>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</si>
  <si>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</si>
  <si>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</si>
  <si>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</si>
  <si>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</si>
  <si>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</si>
  <si>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</si>
  <si>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</si>
  <si>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</si>
  <si>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</si>
  <si>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</si>
  <si>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</si>
  <si>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</si>
  <si>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</si>
  <si>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</si>
  <si>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</si>
  <si>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</si>
  <si>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</si>
  <si>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</si>
  <si>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</si>
  <si>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</si>
  <si>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</si>
  <si>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</si>
  <si>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</si>
  <si>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</si>
  <si>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</si>
  <si>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</si>
  <si>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</si>
  <si>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</si>
  <si>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</si>
  <si>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</si>
  <si>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</si>
  <si>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</si>
  <si>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</si>
  <si>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</si>
  <si>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</si>
  <si>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</si>
  <si>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</si>
  <si>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</si>
  <si>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</si>
  <si>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</si>
  <si>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</si>
  <si>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</si>
  <si>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</si>
  <si>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</si>
  <si>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</si>
  <si>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</si>
  <si>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</si>
  <si>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</si>
  <si>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</si>
  <si>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</si>
  <si>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</si>
  <si>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</si>
  <si>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</si>
  <si>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</si>
  <si>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</si>
  <si>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</si>
  <si>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</si>
  <si>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</si>
  <si>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</si>
  <si>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</si>
  <si>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</si>
  <si>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</si>
  <si>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</si>
  <si>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</si>
  <si>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</si>
  <si>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</si>
  <si>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</si>
  <si>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</si>
  <si>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</si>
  <si>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</si>
  <si>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</si>
  <si>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</si>
  <si>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</si>
  <si>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</si>
  <si>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</si>
  <si>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</si>
  <si>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</si>
  <si>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</si>
  <si>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</si>
  <si>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</si>
  <si>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</si>
  <si>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</si>
  <si>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</si>
  <si>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</si>
  <si>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</si>
  <si>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</si>
  <si>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</si>
  <si>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</si>
  <si>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</si>
  <si>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</si>
  <si>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</si>
  <si>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</si>
  <si>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</si>
  <si>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</si>
  <si>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</si>
  <si>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</si>
  <si>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</si>
  <si>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</si>
  <si>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</si>
  <si>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</si>
  <si>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</si>
  <si>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</si>
  <si>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</si>
  <si>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</si>
  <si>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</si>
  <si>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</si>
  <si>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</si>
  <si>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</si>
  <si>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</si>
  <si>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</si>
  <si>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</si>
  <si>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</si>
  <si>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</si>
  <si>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</si>
  <si>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</si>
  <si>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</si>
  <si>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</si>
  <si>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</si>
  <si>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</si>
  <si>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</si>
  <si>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</si>
  <si>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</si>
  <si>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</si>
  <si>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</si>
  <si>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</si>
  <si>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</si>
  <si>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</si>
  <si>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</si>
  <si>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</si>
  <si>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</si>
  <si>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</si>
  <si>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</si>
  <si>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</si>
  <si>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</si>
  <si>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</si>
  <si>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</si>
  <si>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</si>
  <si>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</si>
  <si>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</si>
  <si>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</si>
  <si>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</si>
  <si>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</si>
  <si>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</si>
  <si>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</si>
  <si>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</si>
  <si>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</si>
  <si>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</si>
  <si>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</si>
  <si>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</si>
  <si>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</si>
  <si>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</si>
  <si>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</si>
  <si>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</si>
  <si>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</si>
  <si>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</si>
  <si>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</si>
  <si>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</si>
  <si>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</si>
  <si>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</si>
  <si>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</si>
  <si>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</si>
  <si>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</si>
  <si>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</si>
  <si>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</si>
  <si>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</si>
  <si>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</si>
  <si>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</si>
  <si>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</si>
  <si>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</si>
  <si>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</si>
  <si>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</si>
  <si>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</si>
  <si>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</si>
  <si>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</si>
  <si>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</si>
  <si>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</si>
  <si>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</si>
  <si>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</si>
  <si>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</si>
  <si>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</si>
  <si>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</si>
  <si>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</si>
  <si>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</si>
  <si>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</si>
  <si>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</si>
  <si>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</si>
  <si>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</si>
  <si>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</si>
  <si>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</si>
  <si>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</si>
  <si>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</si>
  <si>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</si>
  <si>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</si>
  <si>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</si>
  <si>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</si>
  <si>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</si>
  <si>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</si>
  <si>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</si>
  <si>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</si>
  <si>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</si>
  <si>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</si>
  <si>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</si>
  <si>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</si>
  <si>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</si>
  <si>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</si>
  <si>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</si>
  <si>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</si>
  <si>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</si>
  <si>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</si>
  <si>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</si>
  <si>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</si>
  <si>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</si>
  <si>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</si>
  <si>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</si>
  <si>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</si>
  <si>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</si>
  <si>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</si>
  <si>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</si>
  <si>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</si>
  <si>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</si>
  <si>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</si>
  <si>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</si>
  <si>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</si>
  <si>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</si>
  <si>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</si>
  <si>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</si>
  <si>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</si>
  <si>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</si>
  <si>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</si>
  <si>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</si>
  <si>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</si>
  <si>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</si>
  <si>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</si>
  <si>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</si>
  <si>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</si>
  <si>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</si>
  <si>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</si>
  <si>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</si>
  <si>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</si>
  <si>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</si>
  <si>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</si>
  <si>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</si>
  <si>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</si>
  <si>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</si>
  <si>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</si>
  <si>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</si>
  <si>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</si>
  <si>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</si>
  <si>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</si>
  <si>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</si>
  <si>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</si>
  <si>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</si>
  <si>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</si>
  <si>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</si>
  <si>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</si>
  <si>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</si>
  <si>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</si>
  <si>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</si>
  <si>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</si>
  <si>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</si>
  <si>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</si>
  <si>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</si>
  <si>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</si>
  <si>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</si>
  <si>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</si>
  <si>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</si>
  <si>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</si>
  <si>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</si>
  <si>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</si>
  <si>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</si>
  <si>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</si>
  <si>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</si>
  <si>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</si>
  <si>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</si>
  <si>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</si>
  <si>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</si>
  <si>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</si>
  <si>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</si>
  <si>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</si>
  <si>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</si>
  <si>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</si>
  <si>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</si>
  <si>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</si>
  <si>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</si>
  <si>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</si>
  <si>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</si>
  <si>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</si>
  <si>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</si>
  <si>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</si>
  <si>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</si>
  <si>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</si>
  <si>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</si>
  <si>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</si>
  <si>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</si>
  <si>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</si>
  <si>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</si>
  <si>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</si>
  <si>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</si>
  <si>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</si>
  <si>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</si>
  <si>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</si>
  <si>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</si>
  <si>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</si>
  <si>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</si>
  <si>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</si>
  <si>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</si>
  <si>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</si>
  <si>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</si>
  <si>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</si>
  <si>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</si>
  <si>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</si>
  <si>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</si>
  <si>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</si>
  <si>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</si>
  <si>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</si>
  <si>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</si>
  <si>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</si>
  <si>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</si>
  <si>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</si>
  <si>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</si>
  <si>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</si>
  <si>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</si>
  <si>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</si>
  <si>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</si>
  <si>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</si>
  <si>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</si>
  <si>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</si>
  <si>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</si>
  <si>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</si>
  <si>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</si>
  <si>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</si>
  <si>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</si>
  <si>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</si>
  <si>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</si>
  <si>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</si>
  <si>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</si>
  <si>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</si>
  <si>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</si>
  <si>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</si>
  <si>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</si>
  <si>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</si>
  <si>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</si>
  <si>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</si>
  <si>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</si>
  <si>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</si>
  <si>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</si>
  <si>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</si>
  <si>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</si>
  <si>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</si>
  <si>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</si>
  <si>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</si>
  <si>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</si>
  <si>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</si>
  <si>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</si>
  <si>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</si>
  <si>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</si>
  <si>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</si>
  <si>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</si>
  <si>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</si>
  <si>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</si>
  <si>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</si>
  <si>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</si>
  <si>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</si>
  <si>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</si>
  <si>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</si>
  <si>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</si>
  <si>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</si>
  <si>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</si>
  <si>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</si>
  <si>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</si>
  <si>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</si>
  <si>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</si>
  <si>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</si>
  <si>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</si>
  <si>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</si>
  <si>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</si>
  <si>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</si>
  <si>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</si>
  <si>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</si>
  <si>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</si>
  <si>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</si>
  <si>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</si>
  <si>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</si>
  <si>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</si>
  <si>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</si>
  <si>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</si>
  <si>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</si>
  <si>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</si>
  <si>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</si>
  <si>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</si>
  <si>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</si>
  <si>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</si>
  <si>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</si>
  <si>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</si>
  <si>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</si>
  <si>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</si>
  <si>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</si>
  <si>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</si>
  <si>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</si>
  <si>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</si>
  <si>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</si>
  <si>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</si>
  <si>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</si>
  <si>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</si>
  <si>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</si>
  <si>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</si>
  <si>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</si>
  <si>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</si>
  <si>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</si>
  <si>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</si>
  <si>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</si>
  <si>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</si>
  <si>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</si>
  <si>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</si>
  <si>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</si>
  <si>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</si>
  <si>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</si>
  <si>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</si>
  <si>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</si>
  <si>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</si>
  <si>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</si>
  <si>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</si>
  <si>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</si>
  <si>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</si>
  <si>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</si>
  <si>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</si>
  <si>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</si>
  <si>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</si>
  <si>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</si>
  <si>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</si>
  <si>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</si>
  <si>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</si>
  <si>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</si>
  <si>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</si>
  <si>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</si>
  <si>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</si>
  <si>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</si>
  <si>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</si>
  <si>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</si>
  <si>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</si>
  <si>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</si>
  <si>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</si>
  <si>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</si>
  <si>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</si>
  <si>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</si>
  <si>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</si>
  <si>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</si>
  <si>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</si>
  <si>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</si>
  <si>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</si>
  <si>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</si>
  <si>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</si>
  <si>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</si>
  <si>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</si>
  <si>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</si>
  <si>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</si>
  <si>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</si>
  <si>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</si>
  <si>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</si>
  <si>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</si>
  <si>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</si>
  <si>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</si>
  <si>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</si>
  <si>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</si>
  <si>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</si>
  <si>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</si>
  <si>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</si>
  <si>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</si>
  <si>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</si>
  <si>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</si>
  <si>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</si>
  <si>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</si>
  <si>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</si>
  <si>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</si>
  <si>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</si>
  <si>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</si>
  <si>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</si>
  <si>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</si>
  <si>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</si>
  <si>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</si>
  <si>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</si>
  <si>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</si>
  <si>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</si>
  <si>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</si>
  <si>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</si>
  <si>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</si>
  <si>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</si>
  <si>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</si>
  <si>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</si>
  <si>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</si>
  <si>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</si>
  <si>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</si>
  <si>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</si>
  <si>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</si>
  <si>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</si>
  <si>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</si>
  <si>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</si>
  <si>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</si>
  <si>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</si>
  <si>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</si>
  <si>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</si>
  <si>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</si>
  <si>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</si>
  <si>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</si>
  <si>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</si>
  <si>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</si>
  <si>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</si>
  <si>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</si>
  <si>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</si>
  <si>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</si>
  <si>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</si>
  <si>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</si>
  <si>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</si>
  <si>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</si>
  <si>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</si>
  <si>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</si>
  <si>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</si>
  <si>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</si>
  <si>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</si>
  <si>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</si>
  <si>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</si>
  <si>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</si>
  <si>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</si>
  <si>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</si>
  <si>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</si>
  <si>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</si>
  <si>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</si>
  <si>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</si>
  <si>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</si>
  <si>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</si>
  <si>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</si>
  <si>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</si>
  <si>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</si>
  <si>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</si>
  <si>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</si>
  <si>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</si>
  <si>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</si>
  <si>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</si>
  <si>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</si>
  <si>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</si>
  <si>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</si>
  <si>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</si>
  <si>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</si>
  <si>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</si>
  <si>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</si>
  <si>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</si>
  <si>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</si>
  <si>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</si>
  <si>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</si>
  <si>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</si>
  <si>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</si>
  <si>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</si>
  <si>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</si>
  <si>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</si>
  <si>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</si>
  <si>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</si>
  <si>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</si>
  <si>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</si>
  <si>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</si>
  <si>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</si>
  <si>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</si>
  <si>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</si>
  <si>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</si>
  <si>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</si>
  <si>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</si>
  <si>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</si>
  <si>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</si>
  <si>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</si>
  <si>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</si>
  <si>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</si>
  <si>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</si>
  <si>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</si>
  <si>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</si>
  <si>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</si>
  <si>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</si>
  <si>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</si>
  <si>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</si>
  <si>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</si>
  <si>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</si>
  <si>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</si>
  <si>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</si>
  <si>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</si>
  <si>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</si>
  <si>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</si>
  <si>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</si>
  <si>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</si>
  <si>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</si>
  <si>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</si>
  <si>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</si>
  <si>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</si>
  <si>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</si>
  <si>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</si>
  <si>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</si>
  <si>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</si>
  <si>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</si>
  <si>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</si>
  <si>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</si>
  <si>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</si>
  <si>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</si>
  <si>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</si>
  <si>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</si>
  <si>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</si>
  <si>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</si>
  <si>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</si>
  <si>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</si>
  <si>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</si>
  <si>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</si>
  <si>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</si>
  <si>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</si>
  <si>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</si>
  <si>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</si>
  <si>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</si>
  <si>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</si>
  <si>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</si>
  <si>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</si>
  <si>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</si>
  <si>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</si>
  <si>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</si>
  <si>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</si>
  <si>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</si>
  <si>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</si>
  <si>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</si>
  <si>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</si>
  <si>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</si>
  <si>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</si>
  <si>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</si>
  <si>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</si>
  <si>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</si>
  <si>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</si>
  <si>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</si>
  <si>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</si>
  <si>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</si>
  <si>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</si>
  <si>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</si>
  <si>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</si>
  <si>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</si>
  <si>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</si>
  <si>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</si>
  <si>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</si>
  <si>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</si>
  <si>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</si>
  <si>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</si>
  <si>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</si>
  <si>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</si>
  <si>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</si>
  <si>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</si>
  <si>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</si>
  <si>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</si>
  <si>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</si>
  <si>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</si>
  <si>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</si>
  <si>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</si>
  <si>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</si>
  <si>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</si>
  <si>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</si>
  <si>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</si>
  <si>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</si>
  <si>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</si>
  <si>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</si>
  <si>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</si>
  <si>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</si>
  <si>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</si>
  <si>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</si>
  <si>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</si>
  <si>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</si>
  <si>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</si>
  <si>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</si>
  <si>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</si>
  <si>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</si>
  <si>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</si>
  <si>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</si>
  <si>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</si>
  <si>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</si>
  <si>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</si>
  <si>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</si>
  <si>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</si>
  <si>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</si>
  <si>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</si>
  <si>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</si>
  <si>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</si>
  <si>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</si>
  <si>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</si>
  <si>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</si>
  <si>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</si>
  <si>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</si>
  <si>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</si>
  <si>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</si>
  <si>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</si>
  <si>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</si>
  <si>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</si>
  <si>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</si>
  <si>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</si>
  <si>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</si>
  <si>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</si>
  <si>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</si>
  <si>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</si>
  <si>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</si>
  <si>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</si>
  <si>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</si>
  <si>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</si>
  <si>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</si>
  <si>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</si>
  <si>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</si>
  <si>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</si>
  <si>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</si>
  <si>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</si>
  <si>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</si>
  <si>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</si>
  <si>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</si>
  <si>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</si>
  <si>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</si>
  <si>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</si>
  <si>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</si>
  <si>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</si>
  <si>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</si>
  <si>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</si>
  <si>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</si>
  <si>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</si>
  <si>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</si>
  <si>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</si>
  <si>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</si>
  <si>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</si>
  <si>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</si>
  <si>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</si>
  <si>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</si>
  <si>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</si>
  <si>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</si>
  <si>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</si>
  <si>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</si>
  <si>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</si>
  <si>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</si>
  <si>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</si>
  <si>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</si>
  <si>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</si>
  <si>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</si>
  <si>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</si>
  <si>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</si>
  <si>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</si>
  <si>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</si>
  <si>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</si>
  <si>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</si>
  <si>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</si>
  <si>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</si>
  <si>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</si>
  <si>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</si>
  <si>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</si>
  <si>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</si>
  <si>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</si>
  <si>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</si>
  <si>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</si>
  <si>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</si>
  <si>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</si>
  <si>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</si>
  <si>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</si>
  <si>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</si>
  <si>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</si>
  <si>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</si>
  <si>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</si>
  <si>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</si>
  <si>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</si>
  <si>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</si>
  <si>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</si>
  <si>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</si>
  <si>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</si>
  <si>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</si>
  <si>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</si>
  <si>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</si>
  <si>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</si>
  <si>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</si>
  <si>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</si>
  <si>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</si>
  <si>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</si>
  <si>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</si>
  <si>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</si>
  <si>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</si>
  <si>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</si>
  <si>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</si>
  <si>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</si>
  <si>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</si>
  <si>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</si>
  <si>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</si>
  <si>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</si>
  <si>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</si>
  <si>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</si>
  <si>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</si>
  <si>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</si>
  <si>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</si>
  <si>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</si>
  <si>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</si>
  <si>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</si>
  <si>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</si>
  <si>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</si>
  <si>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</si>
  <si>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</si>
  <si>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</si>
  <si>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</si>
  <si>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</si>
  <si>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</si>
  <si>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</si>
  <si>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</si>
  <si>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</si>
  <si>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</si>
  <si>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</si>
  <si>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</si>
  <si>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</si>
  <si>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</si>
  <si>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</si>
  <si>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</si>
  <si>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</si>
  <si>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</si>
  <si>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</si>
  <si>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</si>
  <si>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</si>
  <si>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</si>
  <si>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</si>
  <si>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</si>
  <si>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</si>
  <si>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</si>
  <si>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</si>
  <si>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</si>
  <si>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</si>
  <si>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</si>
  <si>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</si>
  <si>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</si>
  <si>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</si>
  <si>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</si>
  <si>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</si>
  <si>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</si>
  <si>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</si>
  <si>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</si>
  <si>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</si>
  <si>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</si>
  <si>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</si>
  <si>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</si>
  <si>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</si>
  <si>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</si>
  <si>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</si>
  <si>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</si>
  <si>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</si>
  <si>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</si>
  <si>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</si>
  <si>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</si>
  <si>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</si>
  <si>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</si>
  <si>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</si>
  <si>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</si>
  <si>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</si>
  <si>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</si>
  <si>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</si>
  <si>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</si>
  <si>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</si>
  <si>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</si>
  <si>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</si>
  <si>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</si>
  <si>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</si>
  <si>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</si>
  <si>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</si>
  <si>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</si>
  <si>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</si>
  <si>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</si>
  <si>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</si>
  <si>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</si>
  <si>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</si>
  <si>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</si>
  <si>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</si>
  <si>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</si>
  <si>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</si>
  <si>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</si>
  <si>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</si>
  <si>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</si>
  <si>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</si>
  <si>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</si>
  <si>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</si>
  <si>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</si>
  <si>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</si>
  <si>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</si>
  <si>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</si>
  <si>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</si>
  <si>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</si>
  <si>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</si>
  <si>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</si>
  <si>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</si>
  <si>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</si>
  <si>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</si>
  <si>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</si>
  <si>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</si>
  <si>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</si>
  <si>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</si>
  <si>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</si>
  <si>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</si>
  <si>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</si>
  <si>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</si>
  <si>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</si>
  <si>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</si>
  <si>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</si>
  <si>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</si>
  <si>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</si>
  <si>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</si>
  <si>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</si>
  <si>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</si>
  <si>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</si>
  <si>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</si>
  <si>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</si>
  <si>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</si>
  <si>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</si>
  <si>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</si>
  <si>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</si>
  <si>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</si>
  <si>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</si>
  <si>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</si>
  <si>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</si>
  <si>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</si>
  <si>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</si>
  <si>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</si>
  <si>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</si>
  <si>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</si>
  <si>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</si>
  <si>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</si>
  <si>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</si>
  <si>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</si>
  <si>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</si>
  <si>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</si>
  <si>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</si>
  <si>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</si>
  <si>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</si>
  <si>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</si>
  <si>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</si>
  <si>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</si>
  <si>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</si>
  <si>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</si>
  <si>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</si>
  <si>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</si>
  <si>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</si>
  <si>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</si>
  <si>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</si>
  <si>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</si>
  <si>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</si>
  <si>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</si>
  <si>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</si>
  <si>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</si>
  <si>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</si>
  <si>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</si>
  <si>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</si>
  <si>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</si>
  <si>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</si>
  <si>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</si>
  <si>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</si>
  <si>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</si>
  <si>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</si>
  <si>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</si>
  <si>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</si>
  <si>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</si>
  <si>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</si>
  <si>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</si>
  <si>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</si>
  <si>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</si>
  <si>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</si>
  <si>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</si>
  <si>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</si>
  <si>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</si>
  <si>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</si>
  <si>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</si>
  <si>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</si>
  <si>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</si>
  <si>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</si>
  <si>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</si>
  <si>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</si>
  <si>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</si>
  <si>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</si>
  <si>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</si>
  <si>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</si>
  <si>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</si>
  <si>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</si>
  <si>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</si>
  <si>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</si>
  <si>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</si>
  <si>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</si>
  <si>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</si>
  <si>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</si>
  <si>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</si>
  <si>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</si>
  <si>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</si>
  <si>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</si>
  <si>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</si>
  <si>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</si>
  <si>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</si>
  <si>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</si>
  <si>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</si>
  <si>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</si>
  <si>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</si>
  <si>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</si>
  <si>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</si>
  <si>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</si>
  <si>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</si>
  <si>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</si>
  <si>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</si>
  <si>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</si>
  <si>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</si>
  <si>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</si>
  <si>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</si>
  <si>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</si>
  <si>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</si>
  <si>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</si>
  <si>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</si>
  <si>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</si>
  <si>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</si>
  <si>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</si>
  <si>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</si>
  <si>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</si>
  <si>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</si>
  <si>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</si>
  <si>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</si>
  <si>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</si>
  <si>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</si>
  <si>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</si>
  <si>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</si>
  <si>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</si>
  <si>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</si>
  <si>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</si>
  <si>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</si>
  <si>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</si>
  <si>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</si>
  <si>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</si>
  <si>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</si>
  <si>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</si>
  <si>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</si>
  <si>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</si>
  <si>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</si>
  <si>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</si>
  <si>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</si>
  <si>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</si>
  <si>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</si>
  <si>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</si>
  <si>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</si>
  <si>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</si>
  <si>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</si>
  <si>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</si>
  <si>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</si>
  <si>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</si>
  <si>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</si>
  <si>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</si>
  <si>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</si>
  <si>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</si>
  <si>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</si>
  <si>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</si>
  <si>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</si>
  <si>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</si>
  <si>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</si>
  <si>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</si>
  <si>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</si>
  <si>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</si>
  <si>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</si>
  <si>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</si>
  <si>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</si>
  <si>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</si>
  <si>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</si>
  <si>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</si>
  <si>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</si>
  <si>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</si>
  <si>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</si>
  <si>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</si>
  <si>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</si>
  <si>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</si>
  <si>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</si>
  <si>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</si>
  <si>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</si>
  <si>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</si>
  <si>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</si>
  <si>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</si>
  <si>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</si>
  <si>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</si>
  <si>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</si>
  <si>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</si>
  <si>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</si>
  <si>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</si>
  <si>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</si>
  <si>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</si>
  <si>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</si>
  <si>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</si>
  <si>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</si>
  <si>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</si>
  <si>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</si>
  <si>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</si>
  <si>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</si>
  <si>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</si>
  <si>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</si>
  <si>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</si>
  <si>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</si>
  <si>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</si>
  <si>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</si>
  <si>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</si>
  <si>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</si>
  <si>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</si>
  <si>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</si>
  <si>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</si>
  <si>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</si>
  <si>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</si>
  <si>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</si>
  <si>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</si>
  <si>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</si>
  <si>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</si>
  <si>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</si>
  <si>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</si>
  <si>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</si>
  <si>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</si>
  <si>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</si>
  <si>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</si>
  <si>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</si>
  <si>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</si>
  <si>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</si>
  <si>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</si>
  <si>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</si>
  <si>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</si>
  <si>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</si>
  <si>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</si>
  <si>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</si>
  <si>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</si>
  <si>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</si>
  <si>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</si>
  <si>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</si>
  <si>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</si>
  <si>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</si>
  <si>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</si>
  <si>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</si>
  <si>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</si>
  <si>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</si>
  <si>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</si>
  <si>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</si>
  <si>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</si>
  <si>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</si>
  <si>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</si>
  <si>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</si>
  <si>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</si>
  <si>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</si>
  <si>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</si>
  <si>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</si>
  <si>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</si>
  <si>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</si>
  <si>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</si>
  <si>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</si>
  <si>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</si>
  <si>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</si>
  <si>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</si>
  <si>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</si>
  <si>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</si>
  <si>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</si>
  <si>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</si>
  <si>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</si>
  <si>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</si>
  <si>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</si>
  <si>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</si>
  <si>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</si>
  <si>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</si>
  <si>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</si>
  <si>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</si>
  <si>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</si>
  <si>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</si>
  <si>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</si>
  <si>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</si>
  <si>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</si>
  <si>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</si>
  <si>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</si>
  <si>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</si>
  <si>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</si>
  <si>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</si>
  <si>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</si>
  <si>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</si>
  <si>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</si>
  <si>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</si>
  <si>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</si>
  <si>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</si>
  <si>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</si>
  <si>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</si>
  <si>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</si>
  <si>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</si>
  <si>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</si>
  <si>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</si>
  <si>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</si>
  <si>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</si>
  <si>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</si>
  <si>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</si>
  <si>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</si>
  <si>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</si>
  <si>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</si>
  <si>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</si>
  <si>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</si>
  <si>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</si>
  <si>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</si>
  <si>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</si>
  <si>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</si>
  <si>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</si>
  <si>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</si>
  <si>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</si>
  <si>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</si>
  <si>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</si>
  <si>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</si>
  <si>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</si>
  <si>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</si>
  <si>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</si>
  <si>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</si>
  <si>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</si>
  <si>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</si>
  <si>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</si>
  <si>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</si>
  <si>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</si>
  <si>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</si>
  <si>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</si>
  <si>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</si>
  <si>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</si>
  <si>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</si>
  <si>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</si>
  <si>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</si>
  <si>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</si>
  <si>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</si>
  <si>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</si>
  <si>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</si>
  <si>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</si>
  <si>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</si>
  <si>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</si>
  <si>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</si>
  <si>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</si>
  <si>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</si>
  <si>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</si>
  <si>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</si>
  <si>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</si>
  <si>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</si>
  <si>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</si>
  <si>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</si>
  <si>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</si>
  <si>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</si>
  <si>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</si>
  <si>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</si>
  <si>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</si>
  <si>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</si>
  <si>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</si>
  <si>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</si>
  <si>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</si>
  <si>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</si>
  <si>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</si>
  <si>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</si>
  <si>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</si>
  <si>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</si>
  <si>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</si>
  <si>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</si>
  <si>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</si>
  <si>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</si>
  <si>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</si>
  <si>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</si>
  <si>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</si>
  <si>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</si>
  <si>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</si>
  <si>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</si>
  <si>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</si>
  <si>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</si>
  <si>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</si>
  <si>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</si>
  <si>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</si>
  <si>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</si>
  <si>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</si>
  <si>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</si>
  <si>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</si>
  <si>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</si>
  <si>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</si>
  <si>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</si>
  <si>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</si>
  <si>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</si>
  <si>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</si>
  <si>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</si>
  <si>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</si>
  <si>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</si>
  <si>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</si>
  <si>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</si>
  <si>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</si>
  <si>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</si>
  <si>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</si>
  <si>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</si>
  <si>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</si>
  <si>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</si>
  <si>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</si>
  <si>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</si>
  <si>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</si>
  <si>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</si>
  <si>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</si>
  <si>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</si>
  <si>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</si>
  <si>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</si>
  <si>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</si>
  <si>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</si>
  <si>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</si>
  <si>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</si>
  <si>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</si>
  <si>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</si>
  <si>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</si>
  <si>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</si>
  <si>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</si>
  <si>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</si>
  <si>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</si>
  <si>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</si>
  <si>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</si>
  <si>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</si>
  <si>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</si>
  <si>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</si>
  <si>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</si>
  <si>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</si>
  <si>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</si>
  <si>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</si>
  <si>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</si>
  <si>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</si>
  <si>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</si>
  <si>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</si>
  <si>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</si>
  <si>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</si>
  <si>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</si>
  <si>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</si>
  <si>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</si>
  <si>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</si>
  <si>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</si>
  <si>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</si>
  <si>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</si>
  <si>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</si>
  <si>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</si>
  <si>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</si>
  <si>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</si>
  <si>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</si>
  <si>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</si>
  <si>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</si>
  <si>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</si>
  <si>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</si>
  <si>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</si>
  <si>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</si>
  <si>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</si>
  <si>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</si>
  <si>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</si>
  <si>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</si>
  <si>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</si>
  <si>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</si>
  <si>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</si>
  <si>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</si>
  <si>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</si>
  <si>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</si>
  <si>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</si>
  <si>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</si>
  <si>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</si>
  <si>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</si>
  <si>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</si>
  <si>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</si>
  <si>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</si>
  <si>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</si>
  <si>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</si>
  <si>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</si>
  <si>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</si>
  <si>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</si>
  <si>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</si>
  <si>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</si>
  <si>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</si>
  <si>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</si>
  <si>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</si>
  <si>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</si>
  <si>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</si>
  <si>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</si>
  <si>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</si>
  <si>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</si>
  <si>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</si>
  <si>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</si>
  <si>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</si>
  <si>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</si>
  <si>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</si>
  <si>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</si>
  <si>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</si>
  <si>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</si>
  <si>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</si>
  <si>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</si>
  <si>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</si>
  <si>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</si>
  <si>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</si>
  <si>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</si>
  <si>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</si>
  <si>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</si>
  <si>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</si>
  <si>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</si>
  <si>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</si>
  <si>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</si>
  <si>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</si>
  <si>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</si>
  <si>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</si>
  <si>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</si>
  <si>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</si>
  <si>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</si>
  <si>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</si>
  <si>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</si>
  <si>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</si>
  <si>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</si>
  <si>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</si>
  <si>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</si>
  <si>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</si>
  <si>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</si>
  <si>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</si>
  <si>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</si>
  <si>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</si>
  <si>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</si>
  <si>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</si>
  <si>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</si>
  <si>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</si>
  <si>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</si>
  <si>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</si>
  <si>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</si>
  <si>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</si>
  <si>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</si>
  <si>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</si>
  <si>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</si>
  <si>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</si>
  <si>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</si>
  <si>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</si>
  <si>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</si>
  <si>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</si>
  <si>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</si>
  <si>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</si>
  <si>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</si>
  <si>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</si>
  <si>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</si>
  <si>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</si>
  <si>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</si>
  <si>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</si>
  <si>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</si>
  <si>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</si>
  <si>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</si>
  <si>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</si>
  <si>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</si>
  <si>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</si>
  <si>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</si>
  <si>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</si>
  <si>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</si>
  <si>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</si>
  <si>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</si>
  <si>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</si>
  <si>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</si>
  <si>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</si>
  <si>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</si>
  <si>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</si>
  <si>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</si>
  <si>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</si>
  <si>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</si>
  <si>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</si>
  <si>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</si>
  <si>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</si>
  <si>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</si>
  <si>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</si>
  <si>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</si>
  <si>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</si>
  <si>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</si>
  <si>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</si>
  <si>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</si>
  <si>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</si>
  <si>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</si>
  <si>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</si>
  <si>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</si>
  <si>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</si>
  <si>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</si>
  <si>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</si>
  <si>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</si>
  <si>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</si>
  <si>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</si>
  <si>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</si>
  <si>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</si>
  <si>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</si>
  <si>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</si>
  <si>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</si>
  <si>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</si>
  <si>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</si>
  <si>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</si>
  <si>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</si>
  <si>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</si>
  <si>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</si>
  <si>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</si>
  <si>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</si>
  <si>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</si>
  <si>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</si>
  <si>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</si>
  <si>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</si>
  <si>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</si>
  <si>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</si>
  <si>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</si>
  <si>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</si>
  <si>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</si>
  <si>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</si>
  <si>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</si>
  <si>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</si>
  <si>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</si>
  <si>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</si>
  <si>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</si>
  <si>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</si>
  <si>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</si>
  <si>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</si>
  <si>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</si>
  <si>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</si>
  <si>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</si>
  <si>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</si>
  <si>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</si>
  <si>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</si>
  <si>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</si>
  <si>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</si>
  <si>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</si>
  <si>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</si>
  <si>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</si>
  <si>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</si>
  <si>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</si>
  <si>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</si>
  <si>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</si>
  <si>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</si>
  <si>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</si>
  <si>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</si>
  <si>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</si>
  <si>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</si>
  <si>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</si>
  <si>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</si>
  <si>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</si>
  <si>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</si>
  <si>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</si>
  <si>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</si>
  <si>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</si>
  <si>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</si>
  <si>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</si>
  <si>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</si>
  <si>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</si>
  <si>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</si>
  <si>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</si>
  <si>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</si>
  <si>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</si>
  <si>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</si>
  <si>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</si>
  <si>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</si>
  <si>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</si>
  <si>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</si>
  <si>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</si>
  <si>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</si>
  <si>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</si>
  <si>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</si>
  <si>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</si>
  <si>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</si>
  <si>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</si>
  <si>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</si>
  <si>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</si>
  <si>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</si>
  <si>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</si>
  <si>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</si>
  <si>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</si>
  <si>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</si>
  <si>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</si>
  <si>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</si>
  <si>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</si>
  <si>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</si>
  <si>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</si>
  <si>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</si>
  <si>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</si>
  <si>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</si>
  <si>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</si>
  <si>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</si>
  <si>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</si>
  <si>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</si>
  <si>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</si>
  <si>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</si>
  <si>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</si>
  <si>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</si>
  <si>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</si>
  <si>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</si>
  <si>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</si>
  <si>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</si>
  <si>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</si>
  <si>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</si>
  <si>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</si>
  <si>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</si>
  <si>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</si>
  <si>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</si>
  <si>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</si>
  <si>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</si>
  <si>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</si>
  <si>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</si>
  <si>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</si>
  <si>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</si>
  <si>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</si>
  <si>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</si>
  <si>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</si>
  <si>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</si>
  <si>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</si>
  <si>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</si>
  <si>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</si>
  <si>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</si>
  <si>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</si>
  <si>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</si>
  <si>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</si>
  <si>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</si>
  <si>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</si>
  <si>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</si>
  <si>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</si>
  <si>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</si>
  <si>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</si>
  <si>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</si>
  <si>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</si>
  <si>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</si>
  <si>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</si>
  <si>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</si>
  <si>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</si>
  <si>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</si>
  <si>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</si>
  <si>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</si>
  <si>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</si>
  <si>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</si>
  <si>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</si>
  <si>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</si>
  <si>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</si>
  <si>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</si>
  <si>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</si>
  <si>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</si>
  <si>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</si>
  <si>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</si>
  <si>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</si>
  <si>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</si>
  <si>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</si>
  <si>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</si>
  <si>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</si>
  <si>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</si>
  <si>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</si>
  <si>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</si>
  <si>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</si>
  <si>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</si>
  <si>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</si>
  <si>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</si>
  <si>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</si>
  <si>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</si>
  <si>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</si>
  <si>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</si>
  <si>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</si>
  <si>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</si>
  <si>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</si>
  <si>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</si>
  <si>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</si>
  <si>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</si>
  <si>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</si>
  <si>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</si>
  <si>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</si>
  <si>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</si>
  <si>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</si>
  <si>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</si>
  <si>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</si>
  <si>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</si>
  <si>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</si>
  <si>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</si>
  <si>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</si>
  <si>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</si>
  <si>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</si>
  <si>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</si>
  <si>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</si>
  <si>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</si>
  <si>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</si>
  <si>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</si>
  <si>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</si>
  <si>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</si>
  <si>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</si>
  <si>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</si>
  <si>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</si>
  <si>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</si>
  <si>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</si>
  <si>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</si>
  <si>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</si>
  <si>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</si>
  <si>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</si>
  <si>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</si>
  <si>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</si>
  <si>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</si>
  <si>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</si>
  <si>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</si>
  <si>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</si>
  <si>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</si>
  <si>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</si>
  <si>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</si>
  <si>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</si>
  <si>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</si>
  <si>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</si>
  <si>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</si>
  <si>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</si>
  <si>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</si>
  <si>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</si>
  <si>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</si>
  <si>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</si>
  <si>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</si>
  <si>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</si>
  <si>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</si>
  <si>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</si>
  <si>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</si>
  <si>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</si>
  <si>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</si>
  <si>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</si>
  <si>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</si>
  <si>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</si>
  <si>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</si>
  <si>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</si>
  <si>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</si>
  <si>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</si>
  <si>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</si>
  <si>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</si>
  <si>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</si>
  <si>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</si>
  <si>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</si>
  <si>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</si>
  <si>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</si>
  <si>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</si>
  <si>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</si>
  <si>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</si>
  <si>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</si>
  <si>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</si>
  <si>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</si>
  <si>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</si>
  <si>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</si>
  <si>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</si>
  <si>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</si>
  <si>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</si>
  <si>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</si>
  <si>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</si>
  <si>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</si>
  <si>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</si>
  <si>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</si>
  <si>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</si>
  <si>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</si>
  <si>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</si>
  <si>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</si>
  <si>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</si>
  <si>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</si>
  <si>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</si>
  <si>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</si>
  <si>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</si>
  <si>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</si>
  <si>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</si>
  <si>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</si>
  <si>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</si>
  <si>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</si>
  <si>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</si>
  <si>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</si>
  <si>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</si>
  <si>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</si>
  <si>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</si>
  <si>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</si>
  <si>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</si>
  <si>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</si>
  <si>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</si>
  <si>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</si>
  <si>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</si>
  <si>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</si>
  <si>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</si>
  <si>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</si>
  <si>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</si>
  <si>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</si>
  <si>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</si>
  <si>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</si>
  <si>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</si>
  <si>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</si>
  <si>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</si>
  <si>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</si>
  <si>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</si>
  <si>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</si>
  <si>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</si>
  <si>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</si>
  <si>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</si>
  <si>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</si>
  <si>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</si>
  <si>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</si>
  <si>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</si>
  <si>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</si>
  <si>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</si>
  <si>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</si>
  <si>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</si>
  <si>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</si>
  <si>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</si>
  <si>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</si>
  <si>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</si>
  <si>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</si>
  <si>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</si>
  <si>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</si>
  <si>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</si>
  <si>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</si>
  <si>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</si>
  <si>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</si>
  <si>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</si>
  <si>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</si>
  <si>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</si>
  <si>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</si>
  <si>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</si>
  <si>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</si>
  <si>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</si>
  <si>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</si>
  <si>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</si>
  <si>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</si>
  <si>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</si>
  <si>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</si>
  <si>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</si>
  <si>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</si>
  <si>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</si>
  <si>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</si>
  <si>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</si>
  <si>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</si>
  <si>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</si>
  <si>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</si>
  <si>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</si>
  <si>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</si>
  <si>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</si>
  <si>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</si>
  <si>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</si>
  <si>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</si>
  <si>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</si>
  <si>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</si>
  <si>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</si>
  <si>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</si>
  <si>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</si>
  <si>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</si>
  <si>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</si>
  <si>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</si>
  <si>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</si>
  <si>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</si>
  <si>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</si>
  <si>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</si>
  <si>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</si>
  <si>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</si>
  <si>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</si>
  <si>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</si>
  <si>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</si>
  <si>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</si>
  <si>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</si>
  <si>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</si>
  <si>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</si>
  <si>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</si>
  <si>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</si>
  <si>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</si>
  <si>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</si>
  <si>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</si>
  <si>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</si>
  <si>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</si>
  <si>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</si>
  <si>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</si>
  <si>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</si>
  <si>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</si>
  <si>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</si>
  <si>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</si>
  <si>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</si>
  <si>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</si>
  <si>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</si>
  <si>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</si>
  <si>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</si>
  <si>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</si>
  <si>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</si>
  <si>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</si>
  <si>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</si>
  <si>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</si>
  <si>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</si>
  <si>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</si>
  <si>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</si>
  <si>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</si>
  <si>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</si>
  <si>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</si>
  <si>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</si>
  <si>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</si>
  <si>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</si>
  <si>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</si>
  <si>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</si>
  <si>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</si>
  <si>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</si>
  <si>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</si>
  <si>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</si>
  <si>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</si>
  <si>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</si>
  <si>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</si>
  <si>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</si>
  <si>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</si>
  <si>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</si>
  <si>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</si>
  <si>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</si>
  <si>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</si>
  <si>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</si>
  <si>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</si>
  <si>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</si>
  <si>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</si>
  <si>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</si>
  <si>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</si>
  <si>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</si>
  <si>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</si>
  <si>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</si>
  <si>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</si>
  <si>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</si>
  <si>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</si>
  <si>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</si>
  <si>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</si>
  <si>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</si>
  <si>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</si>
  <si>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</si>
  <si>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</si>
  <si>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</si>
  <si>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</si>
  <si>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</si>
  <si>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</si>
  <si>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</si>
  <si>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</si>
  <si>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</si>
  <si>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</si>
  <si>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</si>
  <si>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</si>
  <si>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</si>
  <si>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</si>
  <si>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</si>
  <si>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</si>
  <si>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</si>
  <si>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</si>
  <si>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</si>
  <si>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</si>
  <si>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</si>
  <si>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</si>
  <si>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</si>
  <si>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</si>
  <si>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</si>
  <si>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</si>
  <si>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</si>
  <si>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</si>
  <si>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</si>
  <si>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</si>
  <si>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</si>
  <si>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</si>
  <si>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</si>
  <si>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</si>
  <si>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</si>
  <si>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</si>
  <si>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</si>
  <si>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</si>
  <si>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</si>
  <si>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</si>
  <si>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</si>
  <si>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</si>
  <si>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</si>
  <si>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</si>
  <si>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</si>
  <si>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</si>
  <si>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</si>
  <si>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</si>
  <si>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</si>
  <si>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</si>
  <si>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</si>
  <si>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</si>
  <si>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</si>
  <si>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</si>
  <si>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</si>
  <si>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</si>
  <si>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</si>
  <si>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</si>
  <si>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</si>
  <si>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</si>
  <si>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</si>
  <si>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</si>
  <si>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</si>
  <si>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</si>
  <si>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</si>
  <si>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</si>
  <si>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</si>
  <si>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</si>
  <si>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</si>
  <si>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</si>
  <si>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</si>
  <si>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</si>
  <si>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</si>
  <si>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</si>
  <si>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</si>
  <si>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</si>
  <si>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</si>
  <si>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</si>
  <si>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</si>
  <si>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</si>
  <si>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</si>
  <si>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</si>
  <si>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</si>
  <si>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</si>
  <si>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</si>
  <si>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</si>
  <si>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</si>
  <si>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</si>
  <si>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</si>
  <si>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</si>
  <si>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</si>
  <si>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</si>
  <si>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</si>
  <si>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</si>
  <si>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</si>
  <si>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</si>
  <si>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</si>
  <si>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</si>
  <si>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</si>
  <si>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</si>
  <si>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</si>
  <si>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</si>
  <si>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</si>
  <si>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</si>
  <si>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</si>
  <si>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</si>
  <si>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</si>
  <si>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</si>
  <si>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</si>
  <si>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</si>
  <si>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</si>
  <si>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</si>
  <si>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</si>
  <si>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</si>
  <si>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</si>
  <si>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</si>
  <si>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</si>
  <si>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</si>
  <si>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</si>
  <si>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</si>
  <si>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</si>
  <si>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</si>
  <si>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</si>
  <si>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</si>
  <si>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</si>
  <si>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</si>
  <si>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</si>
  <si>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</si>
  <si>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</si>
  <si>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</si>
  <si>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</si>
  <si>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</si>
  <si>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</si>
  <si>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</si>
  <si>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</si>
  <si>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</si>
  <si>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</si>
  <si>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</si>
  <si>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</si>
  <si>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</si>
  <si>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</si>
  <si>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</si>
  <si>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</si>
  <si>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</si>
  <si>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</si>
  <si>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</si>
  <si>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</si>
  <si>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</si>
  <si>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</si>
  <si>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</si>
  <si>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</si>
  <si>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</si>
  <si>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</si>
  <si>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</si>
  <si>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</si>
  <si>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</si>
  <si>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</si>
  <si>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</si>
  <si>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</si>
  <si>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</si>
  <si>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</si>
  <si>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</si>
  <si>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</si>
  <si>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</si>
  <si>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</si>
  <si>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</si>
  <si>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</si>
  <si>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</si>
  <si>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</si>
  <si>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</si>
  <si>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</si>
  <si>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</si>
  <si>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</si>
  <si>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</si>
  <si>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</si>
  <si>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</si>
  <si>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</si>
  <si>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</si>
  <si>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</si>
  <si>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</si>
  <si>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</si>
  <si>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</si>
  <si>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</si>
  <si>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</si>
  <si>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</si>
  <si>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</si>
  <si>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</si>
  <si>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</si>
  <si>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</si>
  <si>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</si>
  <si>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</si>
  <si>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</si>
  <si>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</si>
  <si>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</si>
  <si>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</si>
  <si>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</si>
  <si>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</si>
  <si>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</si>
  <si>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</si>
  <si>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</si>
  <si>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</si>
  <si>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</si>
  <si>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</si>
  <si>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</si>
  <si>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</si>
  <si>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</si>
  <si>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</si>
  <si>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</si>
  <si>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</si>
  <si>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</si>
  <si>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</si>
  <si>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</si>
  <si>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</si>
  <si>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</si>
  <si>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</si>
  <si>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</si>
  <si>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</si>
  <si>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</si>
  <si>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</si>
  <si>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</si>
  <si>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</si>
  <si>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</si>
  <si>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</si>
  <si>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</si>
  <si>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</si>
  <si>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</si>
  <si>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</si>
  <si>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</si>
  <si>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</si>
  <si>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</si>
  <si>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</si>
  <si>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</si>
  <si>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</si>
  <si>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</si>
  <si>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</si>
  <si>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</si>
  <si>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</si>
  <si>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</si>
  <si>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</si>
  <si>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</si>
  <si>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</si>
  <si>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</si>
  <si>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</si>
  <si>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</si>
  <si>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</si>
  <si>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</si>
  <si>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</si>
  <si>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</si>
  <si>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</si>
  <si>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</si>
  <si>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</si>
  <si>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</si>
  <si>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</si>
  <si>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</si>
  <si>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</si>
  <si>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</si>
  <si>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</si>
  <si>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</si>
  <si>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</si>
  <si>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</si>
  <si>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</si>
  <si>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</si>
  <si>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</si>
  <si>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</si>
  <si>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</si>
  <si>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</si>
  <si>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</si>
  <si>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</si>
  <si>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</si>
  <si>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</si>
  <si>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</si>
  <si>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</si>
  <si>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</si>
  <si>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</si>
  <si>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</si>
  <si>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</si>
  <si>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</si>
  <si>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</si>
  <si>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</si>
  <si>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</si>
  <si>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</si>
  <si>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</si>
  <si>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</si>
  <si>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</si>
  <si>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</si>
  <si>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</si>
  <si>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</si>
  <si>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</si>
  <si>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</si>
  <si>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</si>
  <si>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</si>
  <si>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</si>
  <si>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</si>
  <si>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</si>
  <si>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</si>
  <si>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</si>
  <si>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</si>
  <si>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</si>
  <si>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</si>
  <si>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</si>
  <si>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</si>
  <si>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</si>
  <si>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</si>
  <si>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</si>
  <si>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</si>
  <si>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</si>
  <si>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</si>
  <si>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</si>
  <si>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</si>
  <si>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</si>
  <si>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</si>
  <si>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</si>
  <si>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</si>
  <si>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</si>
  <si>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</si>
  <si>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</si>
  <si>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</si>
  <si>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</si>
  <si>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</si>
  <si>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</si>
  <si>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</si>
  <si>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284</t>
  </si>
  <si>
    <t>371</t>
  </si>
  <si>
    <t>099</t>
  </si>
  <si>
    <t>30/01/2013</t>
  </si>
  <si>
    <t>31/12/2013</t>
  </si>
  <si>
    <t>449</t>
  </si>
  <si>
    <t>01/07/2016</t>
  </si>
  <si>
    <t>31/10/2016</t>
  </si>
  <si>
    <t>790</t>
  </si>
  <si>
    <t>1/11/2016</t>
  </si>
  <si>
    <t>31/07/2018</t>
  </si>
  <si>
    <t>285</t>
  </si>
  <si>
    <t>1/08/2018</t>
  </si>
  <si>
    <t>15/12/2018</t>
  </si>
  <si>
    <t xml:space="preserve">Brindar atención a la primera infancia, niños y niñas menores de cinco (5) años, de familias en situación de vulnerabilidad económica, social, cultural, nutricional y psicoafectiva  a través de los Hogares Comunitarios de Bienestar de 0 a 5 años en las siguientes formas de atención: Familiares, Múltiples, Grupales y en la modalidad FAMI, de conformidad con los lineamientos, apoyar a las familias en desarrollo con mujeres gestantes, madres lactantes y niñas y niños menores de 2 años en situación de vulnerabilidad económica, social, cultural, nutricional, psicoafectiva y social. </t>
  </si>
  <si>
    <t>Brindar atención a la primera infancia, niños y niñas menores de cinco (5) años, de familias en situación de vulnerabilidad a través de los Hogares Comunitarios de Bienestar en las siguientes formas de atención: Familiares, Múltiples, Grupales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</si>
  <si>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</si>
  <si>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</si>
  <si>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</si>
  <si>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</si>
  <si>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MARIA DEL CARMEN MANGA MONSALVO </t>
  </si>
  <si>
    <t>MARIA DEL CARMEN MANGA MONSALVO</t>
  </si>
  <si>
    <t>CARRERA 14 #41-23</t>
  </si>
  <si>
    <t>3013192326</t>
  </si>
  <si>
    <t>CORPORACIONCORSOLUZ20@HOTMAIL.COM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</si>
</sst>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O213"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163</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802022154</v>
      </c>
      <c r="C20" s="5"/>
      <c r="D20" s="73"/>
      <c r="E20" s="5"/>
      <c r="F20" s="5"/>
      <c r="G20" s="5"/>
      <c r="H20" s="241"/>
      <c r="I20" s="147" t="s">
        <v>163</v>
      </c>
      <c r="J20" s="148" t="s">
        <v>179</v>
      </c>
      <c r="K20" s="149">
        <v>1519698850</v>
      </c>
      <c r="L20" s="150"/>
      <c r="M20" s="150">
        <v>44561</v>
      </c>
      <c r="N20" s="133">
        <f>+(M20-L20)/30</f>
        <v>1485.3666666666666</v>
      </c>
      <c r="O20" s="136"/>
      <c r="U20" s="132"/>
      <c r="V20" s="105">
        <f ca="1">NOW()</f>
        <v>44194.744320717589</v>
      </c>
      <c r="W20" s="105">
        <f ca="1">NOW()</f>
        <v>44194.744320717589</v>
      </c>
    </row>
    <row r="21" spans="1:23" ht="30" customHeight="1" outlineLevel="1" x14ac:dyDescent="0.25">
      <c r="A21" s="9"/>
      <c r="B21" s="71"/>
      <c r="C21" s="5"/>
      <c r="D21" s="5"/>
      <c r="E21" s="5"/>
      <c r="F21" s="5"/>
      <c r="G21" s="5"/>
      <c r="H21" s="70"/>
      <c r="I21" s="147" t="s">
        <v>163</v>
      </c>
      <c r="J21" s="148" t="s">
        <v>123</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SOCIAL LUZ Y ESPERANZA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31</v>
      </c>
      <c r="D48" s="110" t="s">
        <v>2679</v>
      </c>
      <c r="E48" s="143">
        <v>40939</v>
      </c>
      <c r="F48" s="143">
        <v>41273</v>
      </c>
      <c r="G48" s="158">
        <f>IF(AND(E48&lt;&gt;"",F48&lt;&gt;""),((F48-E48)/30),"")</f>
        <v>11.133333333333333</v>
      </c>
      <c r="H48" s="114" t="s">
        <v>2693</v>
      </c>
      <c r="I48" s="113" t="s">
        <v>163</v>
      </c>
      <c r="J48" s="113" t="s">
        <v>179</v>
      </c>
      <c r="K48" s="116">
        <v>501801373</v>
      </c>
      <c r="L48" s="115" t="s">
        <v>1148</v>
      </c>
      <c r="M48" s="117">
        <v>1</v>
      </c>
      <c r="N48" s="115" t="s">
        <v>27</v>
      </c>
      <c r="O48" s="115" t="s">
        <v>1148</v>
      </c>
      <c r="P48" s="78"/>
    </row>
    <row r="49" spans="1:16" s="6" customFormat="1" ht="24.75" customHeight="1" x14ac:dyDescent="0.25">
      <c r="A49" s="141">
        <v>2</v>
      </c>
      <c r="B49" s="121" t="s">
        <v>2678</v>
      </c>
      <c r="C49" s="123" t="s">
        <v>31</v>
      </c>
      <c r="D49" s="120" t="s">
        <v>2680</v>
      </c>
      <c r="E49" s="143">
        <v>41091</v>
      </c>
      <c r="F49" s="143">
        <v>41274</v>
      </c>
      <c r="G49" s="158">
        <f t="shared" ref="G49:G50" si="2">IF(AND(E49&lt;&gt;"",F49&lt;&gt;""),((F49-E49)/30),"")</f>
        <v>6.1</v>
      </c>
      <c r="H49" s="119" t="s">
        <v>2694</v>
      </c>
      <c r="I49" s="120" t="s">
        <v>163</v>
      </c>
      <c r="J49" s="120" t="s">
        <v>179</v>
      </c>
      <c r="K49" s="122">
        <v>72652958</v>
      </c>
      <c r="L49" s="123" t="s">
        <v>1148</v>
      </c>
      <c r="M49" s="117">
        <v>1</v>
      </c>
      <c r="N49" s="123" t="s">
        <v>27</v>
      </c>
      <c r="O49" s="123" t="s">
        <v>1148</v>
      </c>
      <c r="P49" s="78"/>
    </row>
    <row r="50" spans="1:16" s="6" customFormat="1" ht="24.75" customHeight="1" x14ac:dyDescent="0.25">
      <c r="A50" s="141">
        <v>3</v>
      </c>
      <c r="B50" s="121" t="s">
        <v>2678</v>
      </c>
      <c r="C50" s="123" t="s">
        <v>31</v>
      </c>
      <c r="D50" s="120" t="s">
        <v>2681</v>
      </c>
      <c r="E50" s="143" t="s">
        <v>2682</v>
      </c>
      <c r="F50" s="143" t="s">
        <v>2683</v>
      </c>
      <c r="G50" s="158">
        <f t="shared" si="2"/>
        <v>11.166666666666666</v>
      </c>
      <c r="H50" s="121" t="s">
        <v>2695</v>
      </c>
      <c r="I50" s="120" t="s">
        <v>163</v>
      </c>
      <c r="J50" s="120" t="s">
        <v>179</v>
      </c>
      <c r="K50" s="122">
        <v>829717536</v>
      </c>
      <c r="L50" s="123" t="s">
        <v>1148</v>
      </c>
      <c r="M50" s="117">
        <v>1</v>
      </c>
      <c r="N50" s="123" t="s">
        <v>27</v>
      </c>
      <c r="O50" s="123" t="s">
        <v>26</v>
      </c>
      <c r="P50" s="78"/>
    </row>
    <row r="51" spans="1:16" s="6" customFormat="1" ht="24.75" customHeight="1" outlineLevel="1" x14ac:dyDescent="0.25">
      <c r="A51" s="141">
        <v>4</v>
      </c>
      <c r="B51" s="121" t="s">
        <v>2678</v>
      </c>
      <c r="C51" s="123" t="s">
        <v>31</v>
      </c>
      <c r="D51" s="120" t="s">
        <v>2684</v>
      </c>
      <c r="E51" s="143" t="s">
        <v>2685</v>
      </c>
      <c r="F51" s="143" t="s">
        <v>2686</v>
      </c>
      <c r="G51" s="158">
        <f t="shared" ref="G51:G107" si="3">IF(AND(E51&lt;&gt;"",F51&lt;&gt;""),((F51-E51)/30),"")</f>
        <v>4.0666666666666664</v>
      </c>
      <c r="H51" s="114" t="s">
        <v>2696</v>
      </c>
      <c r="I51" s="113" t="s">
        <v>163</v>
      </c>
      <c r="J51" s="113" t="s">
        <v>123</v>
      </c>
      <c r="K51" s="116">
        <v>554103712</v>
      </c>
      <c r="L51" s="115" t="s">
        <v>1148</v>
      </c>
      <c r="M51" s="117">
        <v>1</v>
      </c>
      <c r="N51" s="115" t="s">
        <v>27</v>
      </c>
      <c r="O51" s="115" t="s">
        <v>26</v>
      </c>
      <c r="P51" s="78"/>
    </row>
    <row r="52" spans="1:16" s="7" customFormat="1" ht="24.75" customHeight="1" outlineLevel="1" x14ac:dyDescent="0.25">
      <c r="A52" s="142">
        <v>5</v>
      </c>
      <c r="B52" s="121" t="s">
        <v>2678</v>
      </c>
      <c r="C52" s="123" t="s">
        <v>31</v>
      </c>
      <c r="D52" s="120" t="s">
        <v>2687</v>
      </c>
      <c r="E52" s="143" t="s">
        <v>2688</v>
      </c>
      <c r="F52" s="143" t="s">
        <v>2689</v>
      </c>
      <c r="G52" s="158">
        <f t="shared" si="3"/>
        <v>21.233333333333334</v>
      </c>
      <c r="H52" s="119" t="s">
        <v>2696</v>
      </c>
      <c r="I52" s="113" t="s">
        <v>163</v>
      </c>
      <c r="J52" s="113" t="s">
        <v>123</v>
      </c>
      <c r="K52" s="116">
        <v>3409800726</v>
      </c>
      <c r="L52" s="115" t="s">
        <v>1148</v>
      </c>
      <c r="M52" s="117">
        <v>1</v>
      </c>
      <c r="N52" s="115" t="s">
        <v>27</v>
      </c>
      <c r="O52" s="115" t="s">
        <v>1148</v>
      </c>
      <c r="P52" s="79"/>
    </row>
    <row r="53" spans="1:16" s="7" customFormat="1" ht="24.75" customHeight="1" outlineLevel="1" x14ac:dyDescent="0.25">
      <c r="A53" s="142">
        <v>6</v>
      </c>
      <c r="B53" s="121" t="s">
        <v>2678</v>
      </c>
      <c r="C53" s="123" t="s">
        <v>31</v>
      </c>
      <c r="D53" s="120" t="s">
        <v>2690</v>
      </c>
      <c r="E53" s="143" t="s">
        <v>2691</v>
      </c>
      <c r="F53" s="143" t="s">
        <v>2692</v>
      </c>
      <c r="G53" s="158">
        <f t="shared" si="3"/>
        <v>4.5333333333333332</v>
      </c>
      <c r="H53" s="119" t="s">
        <v>2696</v>
      </c>
      <c r="I53" s="113" t="s">
        <v>163</v>
      </c>
      <c r="J53" s="113" t="s">
        <v>123</v>
      </c>
      <c r="K53" s="116">
        <v>449228206</v>
      </c>
      <c r="L53" s="115" t="s">
        <v>1148</v>
      </c>
      <c r="M53" s="117">
        <v>1</v>
      </c>
      <c r="N53" s="115" t="s">
        <v>27</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2697</v>
      </c>
      <c r="E114" s="143">
        <v>44182</v>
      </c>
      <c r="F114" s="143">
        <v>44773</v>
      </c>
      <c r="G114" s="158">
        <f>IF(AND(E114&lt;&gt;"",F114&lt;&gt;""),((F114-E114)/30),"")</f>
        <v>19.7</v>
      </c>
      <c r="H114" s="121" t="s">
        <v>2698</v>
      </c>
      <c r="I114" s="120" t="s">
        <v>163</v>
      </c>
      <c r="J114" s="120" t="s">
        <v>123</v>
      </c>
      <c r="K114" s="122">
        <v>7627558127</v>
      </c>
      <c r="L114" s="100">
        <f>+IF(AND(K114&gt;0,O114="Ejecución"),(K114/877802)*Tabla28[[#This Row],[% participación]],IF(AND(K114&gt;0,O114&lt;&gt;"Ejecución"),"-",""))</f>
        <v>8689.3833996732756</v>
      </c>
      <c r="M114" s="123" t="s">
        <v>1148</v>
      </c>
      <c r="N114" s="171">
        <f>+IF(M118="No",1,IF(M118="Si","Ingrese %",""))</f>
        <v>1</v>
      </c>
      <c r="O114" s="160" t="s">
        <v>1150</v>
      </c>
      <c r="P114" s="78"/>
    </row>
    <row r="115" spans="1:16" s="6" customFormat="1" ht="24.75" customHeight="1" x14ac:dyDescent="0.25">
      <c r="A115" s="141">
        <v>2</v>
      </c>
      <c r="B115" s="159" t="s">
        <v>2664</v>
      </c>
      <c r="C115" s="161" t="s">
        <v>31</v>
      </c>
      <c r="D115" s="120" t="s">
        <v>2697</v>
      </c>
      <c r="E115" s="143">
        <v>44182</v>
      </c>
      <c r="F115" s="143">
        <v>44773</v>
      </c>
      <c r="G115" s="158">
        <f t="shared" ref="G115:G116" si="4">IF(AND(E115&lt;&gt;"",F115&lt;&gt;""),((F115-E115)/30),"")</f>
        <v>19.7</v>
      </c>
      <c r="H115" s="64" t="s">
        <v>2698</v>
      </c>
      <c r="I115" s="63" t="s">
        <v>163</v>
      </c>
      <c r="J115" s="63" t="s">
        <v>179</v>
      </c>
      <c r="K115" s="68"/>
      <c r="L115" s="100" t="str">
        <f>+IF(AND(K115&gt;0,O115="Ejecución"),(K115/877802)*Tabla28[[#This Row],[% participación]],IF(AND(K115&gt;0,O115&lt;&gt;"Ejecución"),"-",""))</f>
        <v/>
      </c>
      <c r="M115" s="123" t="s">
        <v>1148</v>
      </c>
      <c r="N115" s="171">
        <f>+IF(M118="No",1,IF(M118="Si","Ingrese %",""))</f>
        <v>1</v>
      </c>
      <c r="O115" s="160" t="s">
        <v>1150</v>
      </c>
      <c r="P115" s="78"/>
    </row>
    <row r="116" spans="1:16" s="6" customFormat="1" ht="24.75" customHeight="1" x14ac:dyDescent="0.25">
      <c r="A116" s="141">
        <v>3</v>
      </c>
      <c r="B116" s="159" t="s">
        <v>2664</v>
      </c>
      <c r="C116" s="161" t="s">
        <v>31</v>
      </c>
      <c r="D116" s="120" t="s">
        <v>2697</v>
      </c>
      <c r="E116" s="143">
        <v>44182</v>
      </c>
      <c r="F116" s="143">
        <v>44773</v>
      </c>
      <c r="G116" s="158">
        <f t="shared" si="4"/>
        <v>19.7</v>
      </c>
      <c r="H116" s="64" t="s">
        <v>2698</v>
      </c>
      <c r="I116" s="63" t="s">
        <v>163</v>
      </c>
      <c r="J116" s="63" t="s">
        <v>173</v>
      </c>
      <c r="K116" s="68"/>
      <c r="L116" s="100" t="str">
        <f>+IF(AND(K116&gt;0,O116="Ejecución"),(K116/877802)*Tabla28[[#This Row],[% participación]],IF(AND(K116&gt;0,O116&lt;&gt;"Ejecución"),"-",""))</f>
        <v/>
      </c>
      <c r="M116" s="123" t="s">
        <v>1148</v>
      </c>
      <c r="N116" s="171">
        <f>+IF(M118="No",1,IF(M118="Si","Ingrese %",""))</f>
        <v>1</v>
      </c>
      <c r="O116" s="160" t="s">
        <v>1150</v>
      </c>
      <c r="P116" s="78"/>
    </row>
    <row r="117" spans="1:16" s="6" customFormat="1" ht="24.75" customHeight="1" outlineLevel="1" x14ac:dyDescent="0.25">
      <c r="A117" s="141">
        <v>4</v>
      </c>
      <c r="B117" s="159" t="s">
        <v>2664</v>
      </c>
      <c r="C117" s="161" t="s">
        <v>31</v>
      </c>
      <c r="D117" s="120" t="s">
        <v>2697</v>
      </c>
      <c r="E117" s="143">
        <v>44182</v>
      </c>
      <c r="F117" s="143">
        <v>44773</v>
      </c>
      <c r="G117" s="158">
        <f t="shared" ref="G117:G159" si="5">IF(AND(E117&lt;&gt;"",F117&lt;&gt;""),((F117-E117)/30),"")</f>
        <v>19.7</v>
      </c>
      <c r="H117" s="64" t="s">
        <v>2698</v>
      </c>
      <c r="I117" s="63" t="s">
        <v>163</v>
      </c>
      <c r="J117" s="63" t="s">
        <v>171</v>
      </c>
      <c r="K117" s="68"/>
      <c r="L117" s="100" t="str">
        <f>+IF(AND(K117&gt;0,O117="Ejecución"),(K117/877802)*Tabla28[[#This Row],[% participación]],IF(AND(K117&gt;0,O117&lt;&gt;"Ejecución"),"-",""))</f>
        <v/>
      </c>
      <c r="M117" s="123" t="s">
        <v>1148</v>
      </c>
      <c r="N117" s="171">
        <f>+IF(M118="No",1,IF(M118="Si","Ingrese %",""))</f>
        <v>1</v>
      </c>
      <c r="O117" s="160" t="s">
        <v>1150</v>
      </c>
      <c r="P117" s="78"/>
    </row>
    <row r="118" spans="1:16" s="7" customFormat="1" ht="24.75" customHeight="1" outlineLevel="1" x14ac:dyDescent="0.25">
      <c r="A118" s="142">
        <v>5</v>
      </c>
      <c r="B118" s="159" t="s">
        <v>2664</v>
      </c>
      <c r="C118" s="161" t="s">
        <v>31</v>
      </c>
      <c r="D118" s="120" t="s">
        <v>2697</v>
      </c>
      <c r="E118" s="143">
        <v>44182</v>
      </c>
      <c r="F118" s="143">
        <v>44773</v>
      </c>
      <c r="G118" s="158">
        <f t="shared" si="5"/>
        <v>19.7</v>
      </c>
      <c r="H118" s="64" t="s">
        <v>2698</v>
      </c>
      <c r="I118" s="63" t="s">
        <v>163</v>
      </c>
      <c r="J118" s="63" t="s">
        <v>168</v>
      </c>
      <c r="K118" s="68"/>
      <c r="L118" s="100" t="str">
        <f>+IF(AND(K118&gt;0,O118="Ejecución"),(K118/877802)*Tabla28[[#This Row],[% participación]],IF(AND(K118&gt;0,O118&lt;&gt;"Ejecución"),"-",""))</f>
        <v/>
      </c>
      <c r="M118" s="123" t="s">
        <v>1148</v>
      </c>
      <c r="N118" s="171">
        <f t="shared" ref="N118:N160" si="6">+IF(M118="No",1,IF(M118="Si","Ingrese %",""))</f>
        <v>1</v>
      </c>
      <c r="O118" s="160" t="s">
        <v>1150</v>
      </c>
      <c r="P118" s="79"/>
    </row>
    <row r="119" spans="1:16" s="7" customFormat="1" ht="24.75" customHeight="1" outlineLevel="1" x14ac:dyDescent="0.25">
      <c r="A119" s="142">
        <v>6</v>
      </c>
      <c r="B119" s="159" t="s">
        <v>2664</v>
      </c>
      <c r="C119" s="161" t="s">
        <v>31</v>
      </c>
      <c r="D119" s="120" t="s">
        <v>2684</v>
      </c>
      <c r="E119" s="143">
        <v>44182</v>
      </c>
      <c r="F119" s="143">
        <v>44773</v>
      </c>
      <c r="G119" s="158">
        <f t="shared" si="5"/>
        <v>19.7</v>
      </c>
      <c r="H119" s="64" t="s">
        <v>2698</v>
      </c>
      <c r="I119" s="63" t="s">
        <v>163</v>
      </c>
      <c r="J119" s="63" t="s">
        <v>183</v>
      </c>
      <c r="K119" s="68">
        <v>5010958896</v>
      </c>
      <c r="L119" s="100">
        <f>+IF(AND(K119&gt;0,O119="Ejecución"),(K119/877802)*Tabla28[[#This Row],[% participación]],IF(AND(K119&gt;0,O119&lt;&gt;"Ejecución"),"-",""))</f>
        <v>5708.5298233542417</v>
      </c>
      <c r="M119" s="123" t="s">
        <v>1148</v>
      </c>
      <c r="N119" s="171">
        <f t="shared" si="6"/>
        <v>1</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75984942.5</v>
      </c>
      <c r="F185" s="92"/>
      <c r="G185" s="93"/>
      <c r="H185" s="88"/>
      <c r="I185" s="90" t="s">
        <v>2627</v>
      </c>
      <c r="J185" s="164">
        <f>+SUM(M179:M183)</f>
        <v>0.02</v>
      </c>
      <c r="K185" s="234" t="s">
        <v>2628</v>
      </c>
      <c r="L185" s="234"/>
      <c r="M185" s="94">
        <f>+J185*(SUM(K20:K35))</f>
        <v>30393977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37839</v>
      </c>
      <c r="D193" s="5"/>
      <c r="E193" s="124">
        <v>641</v>
      </c>
      <c r="F193" s="5"/>
      <c r="G193" s="5"/>
      <c r="H193" s="145" t="s">
        <v>2699</v>
      </c>
      <c r="J193" s="5"/>
      <c r="K193" s="125">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2701</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infopath/2007/PartnerControls"/>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ksalasp@hotmail.com</cp:lastModifiedBy>
  <cp:lastPrinted>2020-12-29T22:52:31Z</cp:lastPrinted>
  <dcterms:created xsi:type="dcterms:W3CDTF">2020-10-14T21:57:42Z</dcterms:created>
  <dcterms:modified xsi:type="dcterms:W3CDTF">2020-12-29T22:54:20Z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