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sala\Desktop\MANIFESTACION SABANALARGA\2021-8-080015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<sst xmlns="http://schemas.openxmlformats.org/spreadsheetml/2006/main" count="3196" uniqueCount="2708">
  <si>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</si>
  <si>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</si>
  <si>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</si>
  <si>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</si>
  <si>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</si>
  <si>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</si>
  <si>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</si>
  <si>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</si>
  <si>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</si>
  <si>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</si>
  <si>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</si>
  <si>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</si>
  <si>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</si>
  <si>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</si>
  <si>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</si>
  <si>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</si>
  <si>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</si>
  <si>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</si>
  <si>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</si>
  <si>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</si>
  <si>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</si>
  <si>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</si>
  <si>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</si>
  <si>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</si>
  <si>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</si>
  <si>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</si>
  <si>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</si>
  <si>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</si>
  <si>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</si>
  <si>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</si>
  <si>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</si>
  <si>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</si>
  <si>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</si>
  <si>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</si>
  <si>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</si>
  <si>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</si>
  <si>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</si>
  <si>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</si>
  <si>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</si>
  <si>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</si>
  <si>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</si>
  <si>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</si>
  <si>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</si>
  <si>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</si>
  <si>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</si>
  <si>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</si>
  <si>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</si>
  <si>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</si>
  <si>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</si>
  <si>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</si>
  <si>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</si>
  <si>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</si>
  <si>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</si>
  <si>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</si>
  <si>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</si>
  <si>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</si>
  <si>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</si>
  <si>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</si>
  <si>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</si>
  <si>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</si>
  <si>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</si>
  <si>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</si>
  <si>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</si>
  <si>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</si>
  <si>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</si>
  <si>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</si>
  <si>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</si>
  <si>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</si>
  <si>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</si>
  <si>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</si>
  <si>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</si>
  <si>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</si>
  <si>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</si>
  <si>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</si>
  <si>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</si>
  <si>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</si>
  <si>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</si>
  <si>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</si>
  <si>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</si>
  <si>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</si>
  <si>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</si>
  <si>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</si>
  <si>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</si>
  <si>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</si>
  <si>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</si>
  <si>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</si>
  <si>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</si>
  <si>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</si>
  <si>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</si>
  <si>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</si>
  <si>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</si>
  <si>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</si>
  <si>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</si>
  <si>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</si>
  <si>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</si>
  <si>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</si>
  <si>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</si>
  <si>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</si>
  <si>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</si>
  <si>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</si>
  <si>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</si>
  <si>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</si>
  <si>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</si>
  <si>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</si>
  <si>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</si>
  <si>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</si>
  <si>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</si>
  <si>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</si>
  <si>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</si>
  <si>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</si>
  <si>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</si>
  <si>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</si>
  <si>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</si>
  <si>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</si>
  <si>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</si>
  <si>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</si>
  <si>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</si>
  <si>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</si>
  <si>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</si>
  <si>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</si>
  <si>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</si>
  <si>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</si>
  <si>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</si>
  <si>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</si>
  <si>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</si>
  <si>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</si>
  <si>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</si>
  <si>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</si>
  <si>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</si>
  <si>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</si>
  <si>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</si>
  <si>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</si>
  <si>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</si>
  <si>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</si>
  <si>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</si>
  <si>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</si>
  <si>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</si>
  <si>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</si>
  <si>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</si>
  <si>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</si>
  <si>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</si>
  <si>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</si>
  <si>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</si>
  <si>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</si>
  <si>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</si>
  <si>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</si>
  <si>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</si>
  <si>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</si>
  <si>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</si>
  <si>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</si>
  <si>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</si>
  <si>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</si>
  <si>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</si>
  <si>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</si>
  <si>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</si>
  <si>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</si>
  <si>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</si>
  <si>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</si>
  <si>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</si>
  <si>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</si>
  <si>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</si>
  <si>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</si>
  <si>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</si>
  <si>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</si>
  <si>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</si>
  <si>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</si>
  <si>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</si>
  <si>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</si>
  <si>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</si>
  <si>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</si>
  <si>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</si>
  <si>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</si>
  <si>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</si>
  <si>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</si>
  <si>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</si>
  <si>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</si>
  <si>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</si>
  <si>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</si>
  <si>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</si>
  <si>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</si>
  <si>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</si>
  <si>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</si>
  <si>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</si>
  <si>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</si>
  <si>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</si>
  <si>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</si>
  <si>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</si>
  <si>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</si>
  <si>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</si>
  <si>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</si>
  <si>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</si>
  <si>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</si>
  <si>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</si>
  <si>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</si>
  <si>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</si>
  <si>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</si>
  <si>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</si>
  <si>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</si>
  <si>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</si>
  <si>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</si>
  <si>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</si>
  <si>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</si>
  <si>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</si>
  <si>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</si>
  <si>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</si>
  <si>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</si>
  <si>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</si>
  <si>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</si>
  <si>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</si>
  <si>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</si>
  <si>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</si>
  <si>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</si>
  <si>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</si>
  <si>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</si>
  <si>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</si>
  <si>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</si>
  <si>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</si>
  <si>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</si>
  <si>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</si>
  <si>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</si>
  <si>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</si>
  <si>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</si>
  <si>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</si>
  <si>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</si>
  <si>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</si>
  <si>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</si>
  <si>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</si>
  <si>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</si>
  <si>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</si>
  <si>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</si>
  <si>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</si>
  <si>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</si>
  <si>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</si>
  <si>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</si>
  <si>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</si>
  <si>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</si>
  <si>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</si>
  <si>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</si>
  <si>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</si>
  <si>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</si>
  <si>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</si>
  <si>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</si>
  <si>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</si>
  <si>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</si>
  <si>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</si>
  <si>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</si>
  <si>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</si>
  <si>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</si>
  <si>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</si>
  <si>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</si>
  <si>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</si>
  <si>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</si>
  <si>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</si>
  <si>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</si>
  <si>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</si>
  <si>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</si>
  <si>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</si>
  <si>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</si>
  <si>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</si>
  <si>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</si>
  <si>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</si>
  <si>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</si>
  <si>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</si>
  <si>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</si>
  <si>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</si>
  <si>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</si>
  <si>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</si>
  <si>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</si>
  <si>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</si>
  <si>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</si>
  <si>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</si>
  <si>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</si>
  <si>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</si>
  <si>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</si>
  <si>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</si>
  <si>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</si>
  <si>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</si>
  <si>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</si>
  <si>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</si>
  <si>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</si>
  <si>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</si>
  <si>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</si>
  <si>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</si>
  <si>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</si>
  <si>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</si>
  <si>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</si>
  <si>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</si>
  <si>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</si>
  <si>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</si>
  <si>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</si>
  <si>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</si>
  <si>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</si>
  <si>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</si>
  <si>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</si>
  <si>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</si>
  <si>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</si>
  <si>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</si>
  <si>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</si>
  <si>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</si>
  <si>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</si>
  <si>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</si>
  <si>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</si>
  <si>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</si>
  <si>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</si>
  <si>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</si>
  <si>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</si>
  <si>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</si>
  <si>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</si>
  <si>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</si>
  <si>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</si>
  <si>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</si>
  <si>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</si>
  <si>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</si>
  <si>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</si>
  <si>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</si>
  <si>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</si>
  <si>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</si>
  <si>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</si>
  <si>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</si>
  <si>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</si>
  <si>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</si>
  <si>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</si>
  <si>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</si>
  <si>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</si>
  <si>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</si>
  <si>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</si>
  <si>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</si>
  <si>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</si>
  <si>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</si>
  <si>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</si>
  <si>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</si>
  <si>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</si>
  <si>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</si>
  <si>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</si>
  <si>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</si>
  <si>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</si>
  <si>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</si>
  <si>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</si>
  <si>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</si>
  <si>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</si>
  <si>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</si>
  <si>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</si>
  <si>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</si>
  <si>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</si>
  <si>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</si>
  <si>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</si>
  <si>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</si>
  <si>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</si>
  <si>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</si>
  <si>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</si>
  <si>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</si>
  <si>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</si>
  <si>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</si>
  <si>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</si>
  <si>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</si>
  <si>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</si>
  <si>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</si>
  <si>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</si>
  <si>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</si>
  <si>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</si>
  <si>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</si>
  <si>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</si>
  <si>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</si>
  <si>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</si>
  <si>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</si>
  <si>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</si>
  <si>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</si>
  <si>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</si>
  <si>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</si>
  <si>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</si>
  <si>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</si>
  <si>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</si>
  <si>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</si>
  <si>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</si>
  <si>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</si>
  <si>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</si>
  <si>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</si>
  <si>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</si>
  <si>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</si>
  <si>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</si>
  <si>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</si>
  <si>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</si>
  <si>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</si>
  <si>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</si>
  <si>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</si>
  <si>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</si>
  <si>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</si>
  <si>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</si>
  <si>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</si>
  <si>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</si>
  <si>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</si>
  <si>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</si>
  <si>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</si>
  <si>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</si>
  <si>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</si>
  <si>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</si>
  <si>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</si>
  <si>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</si>
  <si>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</si>
  <si>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</si>
  <si>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</si>
  <si>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</si>
  <si>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</si>
  <si>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</si>
  <si>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</si>
  <si>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</si>
  <si>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</si>
  <si>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</si>
  <si>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</si>
  <si>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</si>
  <si>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</si>
  <si>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</si>
  <si>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</si>
  <si>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</si>
  <si>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</si>
  <si>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</si>
  <si>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</si>
  <si>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</si>
  <si>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</si>
  <si>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</si>
  <si>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</si>
  <si>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</si>
  <si>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</si>
  <si>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</si>
  <si>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</si>
  <si>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</si>
  <si>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</si>
  <si>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</si>
  <si>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</si>
  <si>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</si>
  <si>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</si>
  <si>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</si>
  <si>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</si>
  <si>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</si>
  <si>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</si>
  <si>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</si>
  <si>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</si>
  <si>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</si>
  <si>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</si>
  <si>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</si>
  <si>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</si>
  <si>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</si>
  <si>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</si>
  <si>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</si>
  <si>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</si>
  <si>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</si>
  <si>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</si>
  <si>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</si>
  <si>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</si>
  <si>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</si>
  <si>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</si>
  <si>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</si>
  <si>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</si>
  <si>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</si>
  <si>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</si>
  <si>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</si>
  <si>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</si>
  <si>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</si>
  <si>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</si>
  <si>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</si>
  <si>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</si>
  <si>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</si>
  <si>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</si>
  <si>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</si>
  <si>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</si>
  <si>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</si>
  <si>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</si>
  <si>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</si>
  <si>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</si>
  <si>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</si>
  <si>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</si>
  <si>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</si>
  <si>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</si>
  <si>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</si>
  <si>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</si>
  <si>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</si>
  <si>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</si>
  <si>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</si>
  <si>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</si>
  <si>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</si>
  <si>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</si>
  <si>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</si>
  <si>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</si>
  <si>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</si>
  <si>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</si>
  <si>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</si>
  <si>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</si>
  <si>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</si>
  <si>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</si>
  <si>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</si>
  <si>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</si>
  <si>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</si>
  <si>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</si>
  <si>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</si>
  <si>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</si>
  <si>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</si>
  <si>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</si>
  <si>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</si>
  <si>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</si>
  <si>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</si>
  <si>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</si>
  <si>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</si>
  <si>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</si>
  <si>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</si>
  <si>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</si>
  <si>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</si>
  <si>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</si>
  <si>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</si>
  <si>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</si>
  <si>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</si>
  <si>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</si>
  <si>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</si>
  <si>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</si>
  <si>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</si>
  <si>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</si>
  <si>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</si>
  <si>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</si>
  <si>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</si>
  <si>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</si>
  <si>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</si>
  <si>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</si>
  <si>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</si>
  <si>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</si>
  <si>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</si>
  <si>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</si>
  <si>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</si>
  <si>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</si>
  <si>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</si>
  <si>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</si>
  <si>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</si>
  <si>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</si>
  <si>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</si>
  <si>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</si>
  <si>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</si>
  <si>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</si>
  <si>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</si>
  <si>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</si>
  <si>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</si>
  <si>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</si>
  <si>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</si>
  <si>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</si>
  <si>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</si>
  <si>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</si>
  <si>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</si>
  <si>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</si>
  <si>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</si>
  <si>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</si>
  <si>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</si>
  <si>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</si>
  <si>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</si>
  <si>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</si>
  <si>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</si>
  <si>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</si>
  <si>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</si>
  <si>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</si>
  <si>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</si>
  <si>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</si>
  <si>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</si>
  <si>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</si>
  <si>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</si>
  <si>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</si>
  <si>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</si>
  <si>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</si>
  <si>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</si>
  <si>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</si>
  <si>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</si>
  <si>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</si>
  <si>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</si>
  <si>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</si>
  <si>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</si>
  <si>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</si>
  <si>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</si>
  <si>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</si>
  <si>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</si>
  <si>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</si>
  <si>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</si>
  <si>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</si>
  <si>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</si>
  <si>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</si>
  <si>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</si>
  <si>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</si>
  <si>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</si>
  <si>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</si>
  <si>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</si>
  <si>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</si>
  <si>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</si>
  <si>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</si>
  <si>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</si>
  <si>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</si>
  <si>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</si>
  <si>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</si>
  <si>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</si>
  <si>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</si>
  <si>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</si>
  <si>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</si>
  <si>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</si>
  <si>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</si>
  <si>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</si>
  <si>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</si>
  <si>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</si>
  <si>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</si>
  <si>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</si>
  <si>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</si>
  <si>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</si>
  <si>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</si>
  <si>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</si>
  <si>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</si>
  <si>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</si>
  <si>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</si>
  <si>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</si>
  <si>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</si>
  <si>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</si>
  <si>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</si>
  <si>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</si>
  <si>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</si>
  <si>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</si>
  <si>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</si>
  <si>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</si>
  <si>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</si>
  <si>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</si>
  <si>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</si>
  <si>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</si>
  <si>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</si>
  <si>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</si>
  <si>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</si>
  <si>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</si>
  <si>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</si>
  <si>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</si>
  <si>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</si>
  <si>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</si>
  <si>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</si>
  <si>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</si>
  <si>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</si>
  <si>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</si>
  <si>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</si>
  <si>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</si>
  <si>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</si>
  <si>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</si>
  <si>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</si>
  <si>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</si>
  <si>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</si>
  <si>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</si>
  <si>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</si>
  <si>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</si>
  <si>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</si>
  <si>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</si>
  <si>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</si>
  <si>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</si>
  <si>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</si>
  <si>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</si>
  <si>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</si>
  <si>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</si>
  <si>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</si>
  <si>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</si>
  <si>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</si>
  <si>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</si>
  <si>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</si>
  <si>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</si>
  <si>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</si>
  <si>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</si>
  <si>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</si>
  <si>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</si>
  <si>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</si>
  <si>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</si>
  <si>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</si>
  <si>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</si>
  <si>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</si>
  <si>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</si>
  <si>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</si>
  <si>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</si>
  <si>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</si>
  <si>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</si>
  <si>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</si>
  <si>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</si>
  <si>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</si>
  <si>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</si>
  <si>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</si>
  <si>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</si>
  <si>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</si>
  <si>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</si>
  <si>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</si>
  <si>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</si>
  <si>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</si>
  <si>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</si>
  <si>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</si>
  <si>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</si>
  <si>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</si>
  <si>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</si>
  <si>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</si>
  <si>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</si>
  <si>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</si>
  <si>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</si>
  <si>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</si>
  <si>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</si>
  <si>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</si>
  <si>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</si>
  <si>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</si>
  <si>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</si>
  <si>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</si>
  <si>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</si>
  <si>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</si>
  <si>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</si>
  <si>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</si>
  <si>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</si>
  <si>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</si>
  <si>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</si>
  <si>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</si>
  <si>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</si>
  <si>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</si>
  <si>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</si>
  <si>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</si>
  <si>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</si>
  <si>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</si>
  <si>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</si>
  <si>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</si>
  <si>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</si>
  <si>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</si>
  <si>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</si>
  <si>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</si>
  <si>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</si>
  <si>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</si>
  <si>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</si>
  <si>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</si>
  <si>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</si>
  <si>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</si>
  <si>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</si>
  <si>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</si>
  <si>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</si>
  <si>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</si>
  <si>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</si>
  <si>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</si>
  <si>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</si>
  <si>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</si>
  <si>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</si>
  <si>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</si>
  <si>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</si>
  <si>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</si>
  <si>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</si>
  <si>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</si>
  <si>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</si>
  <si>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</si>
  <si>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</si>
  <si>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</si>
  <si>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</si>
  <si>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</si>
  <si>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</si>
  <si>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</si>
  <si>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</si>
  <si>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</si>
  <si>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</si>
  <si>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</si>
  <si>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</si>
  <si>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</si>
  <si>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</si>
  <si>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</si>
  <si>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</si>
  <si>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</si>
  <si>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</si>
  <si>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</si>
  <si>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</si>
  <si>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</si>
  <si>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</si>
  <si>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</si>
  <si>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</si>
  <si>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</si>
  <si>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</si>
  <si>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</si>
  <si>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</si>
  <si>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</si>
  <si>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</si>
  <si>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</si>
  <si>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</si>
  <si>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</si>
  <si>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</si>
  <si>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</si>
  <si>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</si>
  <si>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</si>
  <si>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</si>
  <si>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</si>
  <si>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</si>
  <si>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</si>
  <si>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</si>
  <si>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</si>
  <si>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</si>
  <si>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</si>
  <si>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</si>
  <si>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</si>
  <si>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</si>
  <si>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</si>
  <si>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</si>
  <si>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</si>
  <si>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</si>
  <si>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</si>
  <si>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</si>
  <si>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</si>
  <si>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</si>
  <si>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</si>
  <si>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</si>
  <si>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</si>
  <si>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</si>
  <si>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</si>
  <si>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</si>
  <si>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</si>
  <si>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</si>
  <si>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</si>
  <si>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</si>
  <si>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</si>
  <si>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</si>
  <si>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</si>
  <si>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</si>
  <si>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</si>
  <si>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</si>
  <si>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</si>
  <si>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</si>
  <si>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</si>
  <si>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</si>
  <si>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</si>
  <si>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</si>
  <si>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</si>
  <si>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</si>
  <si>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</si>
  <si>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</si>
  <si>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</si>
  <si>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</si>
  <si>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</si>
  <si>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</si>
  <si>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</si>
  <si>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</si>
  <si>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</si>
  <si>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</si>
  <si>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</si>
  <si>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</si>
  <si>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</si>
  <si>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</si>
  <si>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</si>
  <si>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</si>
  <si>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</si>
  <si>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</si>
  <si>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</si>
  <si>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</si>
  <si>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</si>
  <si>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</si>
  <si>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</si>
  <si>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</si>
  <si>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</si>
  <si>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</si>
  <si>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</si>
  <si>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</si>
  <si>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</si>
  <si>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</si>
  <si>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</si>
  <si>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</si>
  <si>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</si>
  <si>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</si>
  <si>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</si>
  <si>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</si>
  <si>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</si>
  <si>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</si>
  <si>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</si>
  <si>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</si>
  <si>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</si>
  <si>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</si>
  <si>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</si>
  <si>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</si>
  <si>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</si>
  <si>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</si>
  <si>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</si>
  <si>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</si>
  <si>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</si>
  <si>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</si>
  <si>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</si>
  <si>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</si>
  <si>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</si>
  <si>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</si>
  <si>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</si>
  <si>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</si>
  <si>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</si>
  <si>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</si>
  <si>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</si>
  <si>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</si>
  <si>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</si>
  <si>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</si>
  <si>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</si>
  <si>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</si>
  <si>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</si>
  <si>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</si>
  <si>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</si>
  <si>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</si>
  <si>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</si>
  <si>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</si>
  <si>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</si>
  <si>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</si>
  <si>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</si>
  <si>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</si>
  <si>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</si>
  <si>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</si>
  <si>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</si>
  <si>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</si>
  <si>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</si>
  <si>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</si>
  <si>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</si>
  <si>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</si>
  <si>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</si>
  <si>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</si>
  <si>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</si>
  <si>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</si>
  <si>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</si>
  <si>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</si>
  <si>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</si>
  <si>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</si>
  <si>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</si>
  <si>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</si>
  <si>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</si>
  <si>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</si>
  <si>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</si>
  <si>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</si>
  <si>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</si>
  <si>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</si>
  <si>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</si>
  <si>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</si>
  <si>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</si>
  <si>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</si>
  <si>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</si>
  <si>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</si>
  <si>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</si>
  <si>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</si>
  <si>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</si>
  <si>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</si>
  <si>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</si>
  <si>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</si>
  <si>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</si>
  <si>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</si>
  <si>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</si>
  <si>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</si>
  <si>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</si>
  <si>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</si>
  <si>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</si>
  <si>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</si>
  <si>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</si>
  <si>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</si>
  <si>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</si>
  <si>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</si>
  <si>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</si>
  <si>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</si>
  <si>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</si>
  <si>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</si>
  <si>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</si>
  <si>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</si>
  <si>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</si>
  <si>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</si>
  <si>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</si>
  <si>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</si>
  <si>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</si>
  <si>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</si>
  <si>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</si>
  <si>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</si>
  <si>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</si>
  <si>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</si>
  <si>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</si>
  <si>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</si>
  <si>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</si>
  <si>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</si>
  <si>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</si>
  <si>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</si>
  <si>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</si>
  <si>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</si>
  <si>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</si>
  <si>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</si>
  <si>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</si>
  <si>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</si>
  <si>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</si>
  <si>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</si>
  <si>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</si>
  <si>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</si>
  <si>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</si>
  <si>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</si>
  <si>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</si>
  <si>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</si>
  <si>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</si>
  <si>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</si>
  <si>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</si>
  <si>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</si>
  <si>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</si>
  <si>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</si>
  <si>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</si>
  <si>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</si>
  <si>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</si>
  <si>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</si>
  <si>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</si>
  <si>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</si>
  <si>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</si>
  <si>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</si>
  <si>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</si>
  <si>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</si>
  <si>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</si>
  <si>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</si>
  <si>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</si>
  <si>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</si>
  <si>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</si>
  <si>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</si>
  <si>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</si>
  <si>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</si>
  <si>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</si>
  <si>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</si>
  <si>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</si>
  <si>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</si>
  <si>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</si>
  <si>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</si>
  <si>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</si>
  <si>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</si>
  <si>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</si>
  <si>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</si>
  <si>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</si>
  <si>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</si>
  <si>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</si>
  <si>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</si>
  <si>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</si>
  <si>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</si>
  <si>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</si>
  <si>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</si>
  <si>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</si>
  <si>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</si>
  <si>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</si>
  <si>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</si>
  <si>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</si>
  <si>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</si>
  <si>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</si>
  <si>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</si>
  <si>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</si>
  <si>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</si>
  <si>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</si>
  <si>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</si>
  <si>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</si>
  <si>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</si>
  <si>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</si>
  <si>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</si>
  <si>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</si>
  <si>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</si>
  <si>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</si>
  <si>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</si>
  <si>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</si>
  <si>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</si>
  <si>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</si>
  <si>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</si>
  <si>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</si>
  <si>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</si>
  <si>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</si>
  <si>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</si>
  <si>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</si>
  <si>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</si>
  <si>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</si>
  <si>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</si>
  <si>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</si>
  <si>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</si>
  <si>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</si>
  <si>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</si>
  <si>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</si>
  <si>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</si>
  <si>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</si>
  <si>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</si>
  <si>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</si>
  <si>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</si>
  <si>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</si>
  <si>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</si>
  <si>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</si>
  <si>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</si>
  <si>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</si>
  <si>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</si>
  <si>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</si>
  <si>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</si>
  <si>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</si>
  <si>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</si>
  <si>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</si>
  <si>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</si>
  <si>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</si>
  <si>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</si>
  <si>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</si>
  <si>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</si>
  <si>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</si>
  <si>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</si>
  <si>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</si>
  <si>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</si>
  <si>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</si>
  <si>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</si>
  <si>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</si>
  <si>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</si>
  <si>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</si>
  <si>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</si>
  <si>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</si>
  <si>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</si>
  <si>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</si>
  <si>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</si>
  <si>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</si>
  <si>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</si>
  <si>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</si>
  <si>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</si>
  <si>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</si>
  <si>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</si>
  <si>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</si>
  <si>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</si>
  <si>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</si>
  <si>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</si>
  <si>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</si>
  <si>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</si>
  <si>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</si>
  <si>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</si>
  <si>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</si>
  <si>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</si>
  <si>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</si>
  <si>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</si>
  <si>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</si>
  <si>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</si>
  <si>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</si>
  <si>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</si>
  <si>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</si>
  <si>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</si>
  <si>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</si>
  <si>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</si>
  <si>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</si>
  <si>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</si>
  <si>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</si>
  <si>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</si>
  <si>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</si>
  <si>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</si>
  <si>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</si>
  <si>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</si>
  <si>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</si>
  <si>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</si>
  <si>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</si>
  <si>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</si>
  <si>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</si>
  <si>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</si>
  <si>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</si>
  <si>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</si>
  <si>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</si>
  <si>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</si>
  <si>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</si>
  <si>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</si>
  <si>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</si>
  <si>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</si>
  <si>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</si>
  <si>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</si>
  <si>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</si>
  <si>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</si>
  <si>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</si>
  <si>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</si>
  <si>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</si>
  <si>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</si>
  <si>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</si>
  <si>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</si>
  <si>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</si>
  <si>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</si>
  <si>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</si>
  <si>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</si>
  <si>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</si>
  <si>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</si>
  <si>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</si>
  <si>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</si>
  <si>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</si>
  <si>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</si>
  <si>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</si>
  <si>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</si>
  <si>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</si>
  <si>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</si>
  <si>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</si>
  <si>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</si>
  <si>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</si>
  <si>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</si>
  <si>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</si>
  <si>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</si>
  <si>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</si>
  <si>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</si>
  <si>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</si>
  <si>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</si>
  <si>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</si>
  <si>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</si>
  <si>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</si>
  <si>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</si>
  <si>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</si>
  <si>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</si>
  <si>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</si>
  <si>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</si>
  <si>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</si>
  <si>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</si>
  <si>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</si>
  <si>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</si>
  <si>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</si>
  <si>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</si>
  <si>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</si>
  <si>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</si>
  <si>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</si>
  <si>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</si>
  <si>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</si>
  <si>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</si>
  <si>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</si>
  <si>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</si>
  <si>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</si>
  <si>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</si>
  <si>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</si>
  <si>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</si>
  <si>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</si>
  <si>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</si>
  <si>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</si>
  <si>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</si>
  <si>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</si>
  <si>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</si>
  <si>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</si>
  <si>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</si>
  <si>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</si>
  <si>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</si>
  <si>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</si>
  <si>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</si>
  <si>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</si>
  <si>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</si>
  <si>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</si>
  <si>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</si>
  <si>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</si>
  <si>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</si>
  <si>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</si>
  <si>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</si>
  <si>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</si>
  <si>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</si>
  <si>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</si>
  <si>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</si>
  <si>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</si>
  <si>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</si>
  <si>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</si>
  <si>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</si>
  <si>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</si>
  <si>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</si>
  <si>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</si>
  <si>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</si>
  <si>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</si>
  <si>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</si>
  <si>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</si>
  <si>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</si>
  <si>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</si>
  <si>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</si>
  <si>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</si>
  <si>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</si>
  <si>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</si>
  <si>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</si>
  <si>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</si>
  <si>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</si>
  <si>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</si>
  <si>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</si>
  <si>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</si>
  <si>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</si>
  <si>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</si>
  <si>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</si>
  <si>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</si>
  <si>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</si>
  <si>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</si>
  <si>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</si>
  <si>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</si>
  <si>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</si>
  <si>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</si>
  <si>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</si>
  <si>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</si>
  <si>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</si>
  <si>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</si>
  <si>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</si>
  <si>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</si>
  <si>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</si>
  <si>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</si>
  <si>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</si>
  <si>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</si>
  <si>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</si>
  <si>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</si>
  <si>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</si>
  <si>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</si>
  <si>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</si>
  <si>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</si>
  <si>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</si>
  <si>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</si>
  <si>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</si>
  <si>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</si>
  <si>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</si>
  <si>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</si>
  <si>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</si>
  <si>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</si>
  <si>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</si>
  <si>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</si>
  <si>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</si>
  <si>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</si>
  <si>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</si>
  <si>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</si>
  <si>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</si>
  <si>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</si>
  <si>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</si>
  <si>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</si>
  <si>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</si>
  <si>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</si>
  <si>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</si>
  <si>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</si>
  <si>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</si>
  <si>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</si>
  <si>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</si>
  <si>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</si>
  <si>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</si>
  <si>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</si>
  <si>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</si>
  <si>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</si>
  <si>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</si>
  <si>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</si>
  <si>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</si>
  <si>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</si>
  <si>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</si>
  <si>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</si>
  <si>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</si>
  <si>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</si>
  <si>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</si>
  <si>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</si>
  <si>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</si>
  <si>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</si>
  <si>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</si>
  <si>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</si>
  <si>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</si>
  <si>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</si>
  <si>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</si>
  <si>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</si>
  <si>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</si>
  <si>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</si>
  <si>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</si>
  <si>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</si>
  <si>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</si>
  <si>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</si>
  <si>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</si>
  <si>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</si>
  <si>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</si>
  <si>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</si>
  <si>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</si>
  <si>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</si>
  <si>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</si>
  <si>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</si>
  <si>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</si>
  <si>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</si>
  <si>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</si>
  <si>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</si>
  <si>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</si>
  <si>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</si>
  <si>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</si>
  <si>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</si>
  <si>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</si>
  <si>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</si>
  <si>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</si>
  <si>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</si>
  <si>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</si>
  <si>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</si>
  <si>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</si>
  <si>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</si>
  <si>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</si>
  <si>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</si>
  <si>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</si>
  <si>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</si>
  <si>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</si>
  <si>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</si>
  <si>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</si>
  <si>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</si>
  <si>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</si>
  <si>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</si>
  <si>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</si>
  <si>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</si>
  <si>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</si>
  <si>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</si>
  <si>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</si>
  <si>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</si>
  <si>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</si>
  <si>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</si>
  <si>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</si>
  <si>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</si>
  <si>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</si>
  <si>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</si>
  <si>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</si>
  <si>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</si>
  <si>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</si>
  <si>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</si>
  <si>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</si>
  <si>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</si>
  <si>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</si>
  <si>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</si>
  <si>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</si>
  <si>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</si>
  <si>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</si>
  <si>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</si>
  <si>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</si>
  <si>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</si>
  <si>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</si>
  <si>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</si>
  <si>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</si>
  <si>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</si>
  <si>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</si>
  <si>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</si>
  <si>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</si>
  <si>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</si>
  <si>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</si>
  <si>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</si>
  <si>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</si>
  <si>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</si>
  <si>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</si>
  <si>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</si>
  <si>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</si>
  <si>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</si>
  <si>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</si>
  <si>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</si>
  <si>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</si>
  <si>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</si>
  <si>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</si>
  <si>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</si>
  <si>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</si>
  <si>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</si>
  <si>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</si>
  <si>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</si>
  <si>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</si>
  <si>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</si>
  <si>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</si>
  <si>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</si>
  <si>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</si>
  <si>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</si>
  <si>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</si>
  <si>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</si>
  <si>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</si>
  <si>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</si>
  <si>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</si>
  <si>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</si>
  <si>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</si>
  <si>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</si>
  <si>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</si>
  <si>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</si>
  <si>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</si>
  <si>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</si>
  <si>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</si>
  <si>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</si>
  <si>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</si>
  <si>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</si>
  <si>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</si>
  <si>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</si>
  <si>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</si>
  <si>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</si>
  <si>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</si>
  <si>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</si>
  <si>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</si>
  <si>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</si>
  <si>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</si>
  <si>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</si>
  <si>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</si>
  <si>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</si>
  <si>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</si>
  <si>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</si>
  <si>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</si>
  <si>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</si>
  <si>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</si>
  <si>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</si>
  <si>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</si>
  <si>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</si>
  <si>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</si>
  <si>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</si>
  <si>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</si>
  <si>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</si>
  <si>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</si>
  <si>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</si>
  <si>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</si>
  <si>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</si>
  <si>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</si>
  <si>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</si>
  <si>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</si>
  <si>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</si>
  <si>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</si>
  <si>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</si>
  <si>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</si>
  <si>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</si>
  <si>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</si>
  <si>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</si>
  <si>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</si>
  <si>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</si>
  <si>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</si>
  <si>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</si>
  <si>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</si>
  <si>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</si>
  <si>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</si>
  <si>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</si>
  <si>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</si>
  <si>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</si>
  <si>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</si>
  <si>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</si>
  <si>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</si>
  <si>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</si>
  <si>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</si>
  <si>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</si>
  <si>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</si>
  <si>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</si>
  <si>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</si>
  <si>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</si>
  <si>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</si>
  <si>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</si>
  <si>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</si>
  <si>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</si>
  <si>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</si>
  <si>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</si>
  <si>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</si>
  <si>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</si>
  <si>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</si>
  <si>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</si>
  <si>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</si>
  <si>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</si>
  <si>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</si>
  <si>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</si>
  <si>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</si>
  <si>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</si>
  <si>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</si>
  <si>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</si>
  <si>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</si>
  <si>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</si>
  <si>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</si>
  <si>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</si>
  <si>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</si>
  <si>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</si>
  <si>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</si>
  <si>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</si>
  <si>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</si>
  <si>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</si>
  <si>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</si>
  <si>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</si>
  <si>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</si>
  <si>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</si>
  <si>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</si>
  <si>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</si>
  <si>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</si>
  <si>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</si>
  <si>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</si>
  <si>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</si>
  <si>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</si>
  <si>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</si>
  <si>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</si>
  <si>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</si>
  <si>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</si>
  <si>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</si>
  <si>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</si>
  <si>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</si>
  <si>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</si>
  <si>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</si>
  <si>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</si>
  <si>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</si>
  <si>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</si>
  <si>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</si>
  <si>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</si>
  <si>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</si>
  <si>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</si>
  <si>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</si>
  <si>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</si>
  <si>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</si>
  <si>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</si>
  <si>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</si>
  <si>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</si>
  <si>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</si>
  <si>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</si>
  <si>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</si>
  <si>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</si>
  <si>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</si>
  <si>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</si>
  <si>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</si>
  <si>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</si>
  <si>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</si>
  <si>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</si>
  <si>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</si>
  <si>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</si>
  <si>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</si>
  <si>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</si>
  <si>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</si>
  <si>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</si>
  <si>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</si>
  <si>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</si>
  <si>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</si>
  <si>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</si>
  <si>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</si>
  <si>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</si>
  <si>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</si>
  <si>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</si>
  <si>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</si>
  <si>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</si>
  <si>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</si>
  <si>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</si>
  <si>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</si>
  <si>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</si>
  <si>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</si>
  <si>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</si>
  <si>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</si>
  <si>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</si>
  <si>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</si>
  <si>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</si>
  <si>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</si>
  <si>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</si>
  <si>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</si>
  <si>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</si>
  <si>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</si>
  <si>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</si>
  <si>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</si>
  <si>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</si>
  <si>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</si>
  <si>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</si>
  <si>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</si>
  <si>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</si>
  <si>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</si>
  <si>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</si>
  <si>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</si>
  <si>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</si>
  <si>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</si>
  <si>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</si>
  <si>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</si>
  <si>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</si>
  <si>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</si>
  <si>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</si>
  <si>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</si>
  <si>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</si>
  <si>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</si>
  <si>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</si>
  <si>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</si>
  <si>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</si>
  <si>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</si>
  <si>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</si>
  <si>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</si>
  <si>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</si>
  <si>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</si>
  <si>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</si>
  <si>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</si>
  <si>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</si>
  <si>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</si>
  <si>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</si>
  <si>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</si>
  <si>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</si>
  <si>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</si>
  <si>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</si>
  <si>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</si>
  <si>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</si>
  <si>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</si>
  <si>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</si>
  <si>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</si>
  <si>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</si>
  <si>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</si>
  <si>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</si>
  <si>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</si>
  <si>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</si>
  <si>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</si>
  <si>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</si>
  <si>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</si>
  <si>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</si>
  <si>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</si>
  <si>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</si>
  <si>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</si>
  <si>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</si>
  <si>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</si>
  <si>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</si>
  <si>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</si>
  <si>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</si>
  <si>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</si>
  <si>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</si>
  <si>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</si>
  <si>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</si>
  <si>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</si>
  <si>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</si>
  <si>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</si>
  <si>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</si>
  <si>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</si>
  <si>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</si>
  <si>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</si>
  <si>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</si>
  <si>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</si>
  <si>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</si>
  <si>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</si>
  <si>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</si>
  <si>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</si>
  <si>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</si>
  <si>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</si>
  <si>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</si>
  <si>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</si>
  <si>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</si>
  <si>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</si>
  <si>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</si>
  <si>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</si>
  <si>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</si>
  <si>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</si>
  <si>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</si>
  <si>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</si>
  <si>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</si>
  <si>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</si>
  <si>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</si>
  <si>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</si>
  <si>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</si>
  <si>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</si>
  <si>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</si>
  <si>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</si>
  <si>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</si>
  <si>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</si>
  <si>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</si>
  <si>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</si>
  <si>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</si>
  <si>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</si>
  <si>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</si>
  <si>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</si>
  <si>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</si>
  <si>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</si>
  <si>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</si>
  <si>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</si>
  <si>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</si>
  <si>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</si>
  <si>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</si>
  <si>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</si>
  <si>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</si>
  <si>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</si>
  <si>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</si>
  <si>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</si>
  <si>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</si>
  <si>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</si>
  <si>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</si>
  <si>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</si>
  <si>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</si>
  <si>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</si>
  <si>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</si>
  <si>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</si>
  <si>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</si>
  <si>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</si>
  <si>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</si>
  <si>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</si>
  <si>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</si>
  <si>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</si>
  <si>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</si>
  <si>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</si>
  <si>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</si>
  <si>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</si>
  <si>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</si>
  <si>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</si>
  <si>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</si>
  <si>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</si>
  <si>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</si>
  <si>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</si>
  <si>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</si>
  <si>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</si>
  <si>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</si>
  <si>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</si>
  <si>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</si>
  <si>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</si>
  <si>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</si>
  <si>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</si>
  <si>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</si>
  <si>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</si>
  <si>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</si>
  <si>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</si>
  <si>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</si>
  <si>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</si>
  <si>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</si>
  <si>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</si>
  <si>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</si>
  <si>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</si>
  <si>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</si>
  <si>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</si>
  <si>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</si>
  <si>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</si>
  <si>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</si>
  <si>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</si>
  <si>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</si>
  <si>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</si>
  <si>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</si>
  <si>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</si>
  <si>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</si>
  <si>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</si>
  <si>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</si>
  <si>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</si>
  <si>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</si>
  <si>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</si>
  <si>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</si>
  <si>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</si>
  <si>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</si>
  <si>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</si>
  <si>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</si>
  <si>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</si>
  <si>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</si>
  <si>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</si>
  <si>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</si>
  <si>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</si>
  <si>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</si>
  <si>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</si>
  <si>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</si>
  <si>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</si>
  <si>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</si>
  <si>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</si>
  <si>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</si>
  <si>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</si>
  <si>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</si>
  <si>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</si>
  <si>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</si>
  <si>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</si>
  <si>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</si>
  <si>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</si>
  <si>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</si>
  <si>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</si>
  <si>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</si>
  <si>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</si>
  <si>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</si>
  <si>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</si>
  <si>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</si>
  <si>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</si>
  <si>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</si>
  <si>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</si>
  <si>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</si>
  <si>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</si>
  <si>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</si>
  <si>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</si>
  <si>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</si>
  <si>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</si>
  <si>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</si>
  <si>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</si>
  <si>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</si>
  <si>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</si>
  <si>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</si>
  <si>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</si>
  <si>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</si>
  <si>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</si>
  <si>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</si>
  <si>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</si>
  <si>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</si>
  <si>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</si>
  <si>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</si>
  <si>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</si>
  <si>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</si>
  <si>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</si>
  <si>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</si>
  <si>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</si>
  <si>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</si>
  <si>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</si>
  <si>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</si>
  <si>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</si>
  <si>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</si>
  <si>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</si>
  <si>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</si>
  <si>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</si>
  <si>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</si>
  <si>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</si>
  <si>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</si>
  <si>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</si>
  <si>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</si>
  <si>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</si>
  <si>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</si>
  <si>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</si>
  <si>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</si>
  <si>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</si>
  <si>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</si>
  <si>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</si>
  <si>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</si>
  <si>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</si>
  <si>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</si>
  <si>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</si>
  <si>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</si>
  <si>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</si>
  <si>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</si>
  <si>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</si>
  <si>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</si>
  <si>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</si>
  <si>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</si>
  <si>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</si>
  <si>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</si>
  <si>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</si>
  <si>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</si>
  <si>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</si>
  <si>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</si>
  <si>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</si>
  <si>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</si>
  <si>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</si>
  <si>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</si>
  <si>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</si>
  <si>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</si>
  <si>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</si>
  <si>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</si>
  <si>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</si>
  <si>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</si>
  <si>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</si>
  <si>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</si>
  <si>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</si>
  <si>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</si>
  <si>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</si>
  <si>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</si>
  <si>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</si>
  <si>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</si>
  <si>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</si>
  <si>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</si>
  <si>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</si>
  <si>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</si>
  <si>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</si>
  <si>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</si>
  <si>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</si>
  <si>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</si>
  <si>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</si>
  <si>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</si>
  <si>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</si>
  <si>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</si>
  <si>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</si>
  <si>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</si>
  <si>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</si>
  <si>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</si>
  <si>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</si>
  <si>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</si>
  <si>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</si>
  <si>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</si>
  <si>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</si>
  <si>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</si>
  <si>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</si>
  <si>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</si>
  <si>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</si>
  <si>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</si>
  <si>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</si>
  <si>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</si>
  <si>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</si>
  <si>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</si>
  <si>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</si>
  <si>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</si>
  <si>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</si>
  <si>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</si>
  <si>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</si>
  <si>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</si>
  <si>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</si>
  <si>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</si>
  <si>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</si>
  <si>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</si>
  <si>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</si>
  <si>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</si>
  <si>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</si>
  <si>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</si>
  <si>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</si>
  <si>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</si>
  <si>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</si>
  <si>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</si>
  <si>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</si>
  <si>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</si>
  <si>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</si>
  <si>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</si>
  <si>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</si>
  <si>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</si>
  <si>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</si>
  <si>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</si>
  <si>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</si>
  <si>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</si>
  <si>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</si>
  <si>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</si>
  <si>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</si>
  <si>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</si>
  <si>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</si>
  <si>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</si>
  <si>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</si>
  <si>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</si>
  <si>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</si>
  <si>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</si>
  <si>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</si>
  <si>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</si>
  <si>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</si>
  <si>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</si>
  <si>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</si>
  <si>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</si>
  <si>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</si>
  <si>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</si>
  <si>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</si>
  <si>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</si>
  <si>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</si>
  <si>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</si>
  <si>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</si>
  <si>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</si>
  <si>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</si>
  <si>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</si>
  <si>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</si>
  <si>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</si>
  <si>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</si>
  <si>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</si>
  <si>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</si>
  <si>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</si>
  <si>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</si>
  <si>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</si>
  <si>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</si>
  <si>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</si>
  <si>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</si>
  <si>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</si>
  <si>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</si>
  <si>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</si>
  <si>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</si>
  <si>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</si>
  <si>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</si>
  <si>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</si>
  <si>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</si>
  <si>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</si>
  <si>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</si>
  <si>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</si>
  <si>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</si>
  <si>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</si>
  <si>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</si>
  <si>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</si>
  <si>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</si>
  <si>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</si>
  <si>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</si>
  <si>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</si>
  <si>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</si>
  <si>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</si>
  <si>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</si>
  <si>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</si>
  <si>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</si>
  <si>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</si>
  <si>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</si>
  <si>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</si>
  <si>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</si>
  <si>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</si>
  <si>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</si>
  <si>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</si>
  <si>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</si>
  <si>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</si>
  <si>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</si>
  <si>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</si>
  <si>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</si>
  <si>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</si>
  <si>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</si>
  <si>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</si>
  <si>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</si>
  <si>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</si>
  <si>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</si>
  <si>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</si>
  <si>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</si>
  <si>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</si>
  <si>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</si>
  <si>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</si>
  <si>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</si>
  <si>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</si>
  <si>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</si>
  <si>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</si>
  <si>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</si>
  <si>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</si>
  <si>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</si>
  <si>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</si>
  <si>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</si>
  <si>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</si>
  <si>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</si>
  <si>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</si>
  <si>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</si>
  <si>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</si>
  <si>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</si>
  <si>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</si>
  <si>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</si>
  <si>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</si>
  <si>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</si>
  <si>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</si>
  <si>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</si>
  <si>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</si>
  <si>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</si>
  <si>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</si>
  <si>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</si>
  <si>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</si>
  <si>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</si>
  <si>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</si>
  <si>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</si>
  <si>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</si>
  <si>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</si>
  <si>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</si>
  <si>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</si>
  <si>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</si>
  <si>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</si>
  <si>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</si>
  <si>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</si>
  <si>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</si>
  <si>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</si>
  <si>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</si>
  <si>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</si>
  <si>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</si>
  <si>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</si>
  <si>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</si>
  <si>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</si>
  <si>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</si>
  <si>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</si>
  <si>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</si>
  <si>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</si>
  <si>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</si>
  <si>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</si>
  <si>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</si>
  <si>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</si>
  <si>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</si>
  <si>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</si>
  <si>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</si>
  <si>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</si>
  <si>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</si>
  <si>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</si>
  <si>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</si>
  <si>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</si>
  <si>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</si>
  <si>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</si>
  <si>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</si>
  <si>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</si>
  <si>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</si>
  <si>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</si>
  <si>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</si>
  <si>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</si>
  <si>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</si>
  <si>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</si>
  <si>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</si>
  <si>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</si>
  <si>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</si>
  <si>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</si>
  <si>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</si>
  <si>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</si>
  <si>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</si>
  <si>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</si>
  <si>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</si>
  <si>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</si>
  <si>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</si>
  <si>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</si>
  <si>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</si>
  <si>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</si>
  <si>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</si>
  <si>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</si>
  <si>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</si>
  <si>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</si>
  <si>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</si>
  <si>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</si>
  <si>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</si>
  <si>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</si>
  <si>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</si>
  <si>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</si>
  <si>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</si>
  <si>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</si>
  <si>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</si>
  <si>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</si>
  <si>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</si>
  <si>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</si>
  <si>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</si>
  <si>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</si>
  <si>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</si>
  <si>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</si>
  <si>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</si>
  <si>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</si>
  <si>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</si>
  <si>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</si>
  <si>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</si>
  <si>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</si>
  <si>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</si>
  <si>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</si>
  <si>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</si>
  <si>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</si>
  <si>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</si>
  <si>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</si>
  <si>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</si>
  <si>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</si>
  <si>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</si>
  <si>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</si>
  <si>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</si>
  <si>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</si>
  <si>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</si>
  <si>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</si>
  <si>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</si>
  <si>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</si>
  <si>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</si>
  <si>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</si>
  <si>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</si>
  <si>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</si>
  <si>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</si>
  <si>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</si>
  <si>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</si>
  <si>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</si>
  <si>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</si>
  <si>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</si>
  <si>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</si>
  <si>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</si>
  <si>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</si>
  <si>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</si>
  <si>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</si>
  <si>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</si>
  <si>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</si>
  <si>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</si>
  <si>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</si>
  <si>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</si>
  <si>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</si>
  <si>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</si>
  <si>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</si>
  <si>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</si>
  <si>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</si>
  <si>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</si>
  <si>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</si>
  <si>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</si>
  <si>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</si>
  <si>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</si>
  <si>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</si>
  <si>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</si>
  <si>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</si>
  <si>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</si>
  <si>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</si>
  <si>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</si>
  <si>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</si>
  <si>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</si>
  <si>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</si>
  <si>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</si>
  <si>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</si>
  <si>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</si>
  <si>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</si>
  <si>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</si>
  <si>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</si>
  <si>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</si>
  <si>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</si>
  <si>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</si>
  <si>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</si>
  <si>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</si>
  <si>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</si>
  <si>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</si>
  <si>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</si>
  <si>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</si>
  <si>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</si>
  <si>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</si>
  <si>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</si>
  <si>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</si>
  <si>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</si>
  <si>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</si>
  <si>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</si>
  <si>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</si>
  <si>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</si>
  <si>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</si>
  <si>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</si>
  <si>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</si>
  <si>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</si>
  <si>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</si>
  <si>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</si>
  <si>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</si>
  <si>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</si>
  <si>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</si>
  <si>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</si>
  <si>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</si>
  <si>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</si>
  <si>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</si>
  <si>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</si>
  <si>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</si>
  <si>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</si>
  <si>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</si>
  <si>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</si>
  <si>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</si>
  <si>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</si>
  <si>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</si>
  <si>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</si>
  <si>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</si>
  <si>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</si>
  <si>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</si>
  <si>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</si>
  <si>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</si>
  <si>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</si>
  <si>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</si>
  <si>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</si>
  <si>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</si>
  <si>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</si>
  <si>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</si>
  <si>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</si>
  <si>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</si>
  <si>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</si>
  <si>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</si>
  <si>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</si>
  <si>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</si>
  <si>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</si>
  <si>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</si>
  <si>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</si>
  <si>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</si>
  <si>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</si>
  <si>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</si>
  <si>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</si>
  <si>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</si>
  <si>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</si>
  <si>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</si>
  <si>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</si>
  <si>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</si>
  <si>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</si>
  <si>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</si>
  <si>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</si>
  <si>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</si>
  <si>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</si>
  <si>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</si>
  <si>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</si>
  <si>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</si>
  <si>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</si>
  <si>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</si>
  <si>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</si>
  <si>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</si>
  <si>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</si>
  <si>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</si>
  <si>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</si>
  <si>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</si>
  <si>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</si>
  <si>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</si>
  <si>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</si>
  <si>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</si>
  <si>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</si>
  <si>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</si>
  <si>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</si>
  <si>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</si>
  <si>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</si>
  <si>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</si>
  <si>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</si>
  <si>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</si>
  <si>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</si>
  <si>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</si>
  <si>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</si>
  <si>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</si>
  <si>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</si>
  <si>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</si>
  <si>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</si>
  <si>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</si>
  <si>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</si>
  <si>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</si>
  <si>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</si>
  <si>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</si>
  <si>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</si>
  <si>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</si>
  <si>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</si>
  <si>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</si>
  <si>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</si>
  <si>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</si>
  <si>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</si>
  <si>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</si>
  <si>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</si>
  <si>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</si>
  <si>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</si>
  <si>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</si>
  <si>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</si>
  <si>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</si>
  <si>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</si>
  <si>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</si>
  <si>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</si>
  <si>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</si>
  <si>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</si>
  <si>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</si>
  <si>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</si>
  <si>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</si>
  <si>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</si>
  <si>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</si>
  <si>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</si>
  <si>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</si>
  <si>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</si>
  <si>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</si>
  <si>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</si>
  <si>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</si>
  <si>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</si>
  <si>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</si>
  <si>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</si>
  <si>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</si>
  <si>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</si>
  <si>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</si>
  <si>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</si>
  <si>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</si>
  <si>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</si>
  <si>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</si>
  <si>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</si>
  <si>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</si>
  <si>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</si>
  <si>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</si>
  <si>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</si>
  <si>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</si>
  <si>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</si>
  <si>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</si>
  <si>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</si>
  <si>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</si>
  <si>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</si>
  <si>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</si>
  <si>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</si>
  <si>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</si>
  <si>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</si>
  <si>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</si>
  <si>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</si>
  <si>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</si>
  <si>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</si>
  <si>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</si>
  <si>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</si>
  <si>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</si>
  <si>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</si>
  <si>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</si>
  <si>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</si>
  <si>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</si>
  <si>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</si>
  <si>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</si>
  <si>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</si>
  <si>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</si>
  <si>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</si>
  <si>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</si>
  <si>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</si>
  <si>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</si>
  <si>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</si>
  <si>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</si>
  <si>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</si>
  <si>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</si>
  <si>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</si>
  <si>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</si>
  <si>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</si>
  <si>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</si>
  <si>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</si>
  <si>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</si>
  <si>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</si>
  <si>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</si>
  <si>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</si>
  <si>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</si>
  <si>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</si>
  <si>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</si>
  <si>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</si>
  <si>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</si>
  <si>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</si>
  <si>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</si>
  <si>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</si>
  <si>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</si>
  <si>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</si>
  <si>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</si>
  <si>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</si>
  <si>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</si>
  <si>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</si>
  <si>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</si>
  <si>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</si>
  <si>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</si>
  <si>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</si>
  <si>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</si>
  <si>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</si>
  <si>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</si>
  <si>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</si>
  <si>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</si>
  <si>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</si>
  <si>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</si>
  <si>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</si>
  <si>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</si>
  <si>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</si>
  <si>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</si>
  <si>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</si>
  <si>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</si>
  <si>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</si>
  <si>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</si>
  <si>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</si>
  <si>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</si>
  <si>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</si>
  <si>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</si>
  <si>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</si>
  <si>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</si>
  <si>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</si>
  <si>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</si>
  <si>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</si>
  <si>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</si>
  <si>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</si>
  <si>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</si>
  <si>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</si>
  <si>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</si>
  <si>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</si>
  <si>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</si>
  <si>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</si>
  <si>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</si>
  <si>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</si>
  <si>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</si>
  <si>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</si>
  <si>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</si>
  <si>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</si>
  <si>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</si>
  <si>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</si>
  <si>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</si>
  <si>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</si>
  <si>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</si>
  <si>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</si>
  <si>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</si>
  <si>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</si>
  <si>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</si>
  <si>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</si>
  <si>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</si>
  <si>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</si>
  <si>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</si>
  <si>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</si>
  <si>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</si>
  <si>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</si>
  <si>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</si>
  <si>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</si>
  <si>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</si>
  <si>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</si>
  <si>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</si>
  <si>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</si>
  <si>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</si>
  <si>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</si>
  <si>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</si>
  <si>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</si>
  <si>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</si>
  <si>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</si>
  <si>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</si>
  <si>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</si>
  <si>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</si>
  <si>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</si>
  <si>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</si>
  <si>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</si>
  <si>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</si>
  <si>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</si>
  <si>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</si>
  <si>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</si>
  <si>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</si>
  <si>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</si>
  <si>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</si>
  <si>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</si>
  <si>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</si>
  <si>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</si>
  <si>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</si>
  <si>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</si>
  <si>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</si>
  <si>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</si>
  <si>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</si>
  <si>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</si>
  <si>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</si>
  <si>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</si>
  <si>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</si>
  <si>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</si>
  <si>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</si>
  <si>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</si>
  <si>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</si>
  <si>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</si>
  <si>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</si>
  <si>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</si>
  <si>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</si>
  <si>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</si>
  <si>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</si>
  <si>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</si>
  <si>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</si>
  <si>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</si>
  <si>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</si>
  <si>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</si>
  <si>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</si>
  <si>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</si>
  <si>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</si>
  <si>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</si>
  <si>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</si>
  <si>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</si>
  <si>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</si>
  <si>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</si>
  <si>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</si>
  <si>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</si>
  <si>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</si>
  <si>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</si>
  <si>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</si>
  <si>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</si>
  <si>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</si>
  <si>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</si>
  <si>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</si>
  <si>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</si>
  <si>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</si>
  <si>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</si>
  <si>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</si>
  <si>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</si>
  <si>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</si>
  <si>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</si>
  <si>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</si>
  <si>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</si>
  <si>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</si>
  <si>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</si>
  <si>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</si>
  <si>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</si>
  <si>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</si>
  <si>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</si>
  <si>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</si>
  <si>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</si>
  <si>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</si>
  <si>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</si>
  <si>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</si>
  <si>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</si>
  <si>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</si>
  <si>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</si>
  <si>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</si>
  <si>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</si>
  <si>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</si>
  <si>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</si>
  <si>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</si>
  <si>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</si>
  <si>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</si>
  <si>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</si>
  <si>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</si>
  <si>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</si>
  <si>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</si>
  <si>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</si>
  <si>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</si>
  <si>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</si>
  <si>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</si>
  <si>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</si>
  <si>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</si>
  <si>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</si>
  <si>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</si>
  <si>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</si>
  <si>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</si>
  <si>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</si>
  <si>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</si>
  <si>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</si>
  <si>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</si>
  <si>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</si>
  <si>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</si>
  <si>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</si>
  <si>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</si>
  <si>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</si>
  <si>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</si>
  <si>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</si>
  <si>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</si>
  <si>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</si>
  <si>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</si>
  <si>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</si>
  <si>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</si>
  <si>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</si>
  <si>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</si>
  <si>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</si>
  <si>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</si>
  <si>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</si>
  <si>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</si>
  <si>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</si>
  <si>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</si>
  <si>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</si>
  <si>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</si>
  <si>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</si>
  <si>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</si>
  <si>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</si>
  <si>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</si>
  <si>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</si>
  <si>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</si>
  <si>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</si>
  <si>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</si>
  <si>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</si>
  <si>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</si>
  <si>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</si>
  <si>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</si>
  <si>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</si>
  <si>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</si>
  <si>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</si>
  <si>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</si>
  <si>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</si>
  <si>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</si>
  <si>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</si>
  <si>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</si>
  <si>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</si>
  <si>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</si>
  <si>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</si>
  <si>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</si>
  <si>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</si>
  <si>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</si>
  <si>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</si>
  <si>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</si>
  <si>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</si>
  <si>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</si>
  <si>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</si>
  <si>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</si>
  <si>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</si>
  <si>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</si>
  <si>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</si>
  <si>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</si>
  <si>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</si>
  <si>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</si>
  <si>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</si>
  <si>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</si>
  <si>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</si>
  <si>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</si>
  <si>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</si>
  <si>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</si>
  <si>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</si>
  <si>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</si>
  <si>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</si>
  <si>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</si>
  <si>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</si>
  <si>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</si>
  <si>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</si>
  <si>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</si>
  <si>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</si>
  <si>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</si>
  <si>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</si>
  <si>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</si>
  <si>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</si>
  <si>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</si>
  <si>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</si>
  <si>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</si>
  <si>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</si>
  <si>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</si>
  <si>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</si>
  <si>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</si>
  <si>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</si>
  <si>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</si>
  <si>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</si>
  <si>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</si>
  <si>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</si>
  <si>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</si>
  <si>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</si>
  <si>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</si>
  <si>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</si>
  <si>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</si>
  <si>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284</t>
  </si>
  <si>
    <t>099</t>
  </si>
  <si>
    <t>30/01/2013</t>
  </si>
  <si>
    <t>31/12/2013</t>
  </si>
  <si>
    <t>449</t>
  </si>
  <si>
    <t>01/07/2016</t>
  </si>
  <si>
    <t>31/10/2016</t>
  </si>
  <si>
    <t>790</t>
  </si>
  <si>
    <t>1/11/2016</t>
  </si>
  <si>
    <t>31/07/2018</t>
  </si>
  <si>
    <t>285</t>
  </si>
  <si>
    <t>1/08/2018</t>
  </si>
  <si>
    <t>15/12/2018</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</si>
  <si>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</si>
  <si>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</si>
  <si>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</si>
  <si>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</si>
  <si>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MARIA DEL CARMEN MANGA MONSALVO </t>
  </si>
  <si>
    <t>MARIA DEL CARMEN MANGA MONSALVO</t>
  </si>
  <si>
    <t>CARRERA 14 #41-23</t>
  </si>
  <si>
    <t>3013192326</t>
  </si>
  <si>
    <t>CORPORACIONCORSOLUZ20@HOTMAIL.COM</t>
  </si>
  <si>
    <t>2021-8-08001422020</t>
  </si>
  <si>
    <t>207</t>
  </si>
  <si>
    <t>28/04/2016</t>
  </si>
  <si>
    <t>31/07/2016</t>
  </si>
  <si>
    <t>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t>
  </si>
  <si>
    <t xml:space="preserve">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</si>
  <si>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</si>
  <si>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206</t>
  </si>
  <si>
    <t>Atender a la primera infancia en el marco de la política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 y hogares comunitarios integrales.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</si>
</sst>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2699</v>
      </c>
      <c r="D15" s="35"/>
      <c r="E15" s="35"/>
      <c r="F15" s="5"/>
      <c r="G15" s="32" t="s">
        <v>1168</v>
      </c>
      <c r="H15" s="103" t="s">
        <v>163</v>
      </c>
      <c r="I15" s="32" t="s">
        <v>2624</v>
      </c>
      <c r="J15" s="108" t="s">
        <v>2626</v>
      </c>
      <c r="L15" s="216" t="s">
        <v>8</v>
      </c>
      <c r="M15" s="216"/>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9">
        <v>802022154</v>
      </c>
      <c r="C20" s="5"/>
      <c r="D20" s="73"/>
      <c r="E20" s="5"/>
      <c r="F20" s="5"/>
      <c r="G20" s="5"/>
      <c r="H20" s="235"/>
      <c r="I20" s="139" t="s">
        <v>163</v>
      </c>
      <c r="J20" s="140" t="s">
        <v>173</v>
      </c>
      <c r="K20" s="141">
        <v>4396227245</v>
      </c>
      <c r="L20" s="142"/>
      <c r="M20" s="142">
        <v>44561</v>
      </c>
      <c r="N20" s="125">
        <f>+(M20-L20)/30</f>
        <v>1485.3666666666666</v>
      </c>
      <c r="O20" s="128"/>
      <c r="U20" s="124"/>
      <c r="V20" s="105">
        <f ca="1">NOW()</f>
        <v>44194.742633449074</v>
      </c>
      <c r="W20" s="105">
        <f ca="1">NOW()</f>
        <v>44194.742633449074</v>
      </c>
    </row>
    <row r="21" spans="1:23" ht="30" customHeight="1" outlineLevel="1" x14ac:dyDescent="0.25">
      <c r="A21" s="9"/>
      <c r="B21" s="71"/>
      <c r="C21" s="5"/>
      <c r="D21" s="5"/>
      <c r="E21" s="5"/>
      <c r="F21" s="5"/>
      <c r="G21" s="5"/>
      <c r="H21" s="70"/>
      <c r="I21" s="139" t="s">
        <v>163</v>
      </c>
      <c r="J21" s="140" t="s">
        <v>123</v>
      </c>
      <c r="K21" s="141"/>
      <c r="L21" s="142"/>
      <c r="M21" s="142">
        <v>44561</v>
      </c>
      <c r="N21" s="125">
        <f t="shared" ref="N21:N35" si="0">+(M21-L21)/30</f>
        <v>1485.3666666666666</v>
      </c>
      <c r="O21" s="129"/>
    </row>
    <row r="22" spans="1:23" ht="30" customHeight="1" outlineLevel="1" x14ac:dyDescent="0.25">
      <c r="A22" s="9"/>
      <c r="B22" s="71"/>
      <c r="C22" s="5"/>
      <c r="D22" s="5"/>
      <c r="E22" s="5"/>
      <c r="F22" s="5"/>
      <c r="G22" s="5"/>
      <c r="H22" s="70"/>
      <c r="I22" s="139" t="s">
        <v>163</v>
      </c>
      <c r="J22" s="140" t="s">
        <v>168</v>
      </c>
      <c r="K22" s="141"/>
      <c r="L22" s="142"/>
      <c r="M22" s="142">
        <v>44561</v>
      </c>
      <c r="N22" s="126">
        <f t="shared" ref="N22:N33" si="1">+(M22-L22)/30</f>
        <v>1485.3666666666666</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CORPORACION SOCIAL LUZ Y ESPERANZA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2705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35">
        <v>40939</v>
      </c>
      <c r="F48" s="135">
        <v>41273</v>
      </c>
      <c r="G48" s="150">
        <f>IF(AND(E48&lt;&gt;"",F48&lt;&gt;""),((F48-E48)/30),"")</f>
        <v>11.133333333333333</v>
      </c>
      <c r="H48" s="167" t="s">
        <v>2703</v>
      </c>
      <c r="I48" s="112" t="s">
        <v>163</v>
      </c>
      <c r="J48" s="112" t="s">
        <v>173</v>
      </c>
      <c r="K48" s="114">
        <v>501801373</v>
      </c>
      <c r="L48" s="115" t="s">
        <v>1148</v>
      </c>
      <c r="M48" s="168">
        <v>1</v>
      </c>
      <c r="N48" s="115" t="s">
        <v>27</v>
      </c>
      <c r="O48" s="115" t="s">
        <v>1148</v>
      </c>
      <c r="P48" s="78"/>
    </row>
    <row r="49" spans="1:16" s="6" customFormat="1" ht="24.75" customHeight="1" x14ac:dyDescent="0.25">
      <c r="A49" s="133">
        <v>2</v>
      </c>
      <c r="B49" s="113" t="s">
        <v>2676</v>
      </c>
      <c r="C49" s="115" t="s">
        <v>31</v>
      </c>
      <c r="D49" s="112" t="s">
        <v>2678</v>
      </c>
      <c r="E49" s="135" t="s">
        <v>2679</v>
      </c>
      <c r="F49" s="135" t="s">
        <v>2680</v>
      </c>
      <c r="G49" s="150">
        <f>IF(AND(E49&lt;&gt;"",F49&lt;&gt;""),((F49-E49)/30),"")</f>
        <v>11.166666666666666</v>
      </c>
      <c r="H49" s="113" t="s">
        <v>2690</v>
      </c>
      <c r="I49" s="112" t="s">
        <v>163</v>
      </c>
      <c r="J49" s="112" t="s">
        <v>173</v>
      </c>
      <c r="K49" s="111">
        <v>829717536</v>
      </c>
      <c r="L49" s="115" t="s">
        <v>1148</v>
      </c>
      <c r="M49" s="168">
        <v>1</v>
      </c>
      <c r="N49" s="115" t="s">
        <v>27</v>
      </c>
      <c r="O49" s="115" t="s">
        <v>26</v>
      </c>
      <c r="P49" s="78"/>
    </row>
    <row r="50" spans="1:16" s="6" customFormat="1" ht="24.75" customHeight="1" x14ac:dyDescent="0.25">
      <c r="A50" s="133">
        <v>3</v>
      </c>
      <c r="B50" s="113" t="s">
        <v>2676</v>
      </c>
      <c r="C50" s="115" t="s">
        <v>31</v>
      </c>
      <c r="D50" s="112" t="s">
        <v>2700</v>
      </c>
      <c r="E50" s="135" t="s">
        <v>2701</v>
      </c>
      <c r="F50" s="135" t="s">
        <v>2702</v>
      </c>
      <c r="G50" s="150">
        <f t="shared" ref="G50" si="2">IF(AND(E50&lt;&gt;"",F50&lt;&gt;""),((F50-E50)/30),"")</f>
        <v>3.1333333333333333</v>
      </c>
      <c r="H50" s="113" t="s">
        <v>2690</v>
      </c>
      <c r="I50" s="112" t="s">
        <v>163</v>
      </c>
      <c r="J50" s="112" t="s">
        <v>173</v>
      </c>
      <c r="K50" s="114">
        <v>21953160</v>
      </c>
      <c r="L50" s="115" t="s">
        <v>1148</v>
      </c>
      <c r="M50" s="168">
        <v>1</v>
      </c>
      <c r="N50" s="115" t="s">
        <v>27</v>
      </c>
      <c r="O50" s="115" t="s">
        <v>1148</v>
      </c>
      <c r="P50" s="78"/>
    </row>
    <row r="51" spans="1:16" s="6" customFormat="1" ht="24.75" customHeight="1" outlineLevel="1" x14ac:dyDescent="0.25">
      <c r="A51" s="133">
        <v>4</v>
      </c>
      <c r="B51" s="113" t="s">
        <v>2676</v>
      </c>
      <c r="C51" s="115" t="s">
        <v>31</v>
      </c>
      <c r="D51" s="112" t="s">
        <v>2706</v>
      </c>
      <c r="E51" s="135" t="s">
        <v>2701</v>
      </c>
      <c r="F51" s="135" t="s">
        <v>2702</v>
      </c>
      <c r="G51" s="150">
        <f t="shared" ref="G51:G107" si="3">IF(AND(E51&lt;&gt;"",F51&lt;&gt;""),((F51-E51)/30),"")</f>
        <v>3.1333333333333333</v>
      </c>
      <c r="H51" s="113" t="s">
        <v>2690</v>
      </c>
      <c r="I51" s="112" t="s">
        <v>163</v>
      </c>
      <c r="J51" s="112" t="s">
        <v>168</v>
      </c>
      <c r="K51" s="114">
        <v>21550655</v>
      </c>
      <c r="L51" s="115" t="s">
        <v>1148</v>
      </c>
      <c r="M51" s="168">
        <v>1</v>
      </c>
      <c r="N51" s="115" t="s">
        <v>27</v>
      </c>
      <c r="O51" s="115" t="s">
        <v>1148</v>
      </c>
      <c r="P51" s="78"/>
    </row>
    <row r="52" spans="1:16" s="7" customFormat="1" ht="24.75" customHeight="1" outlineLevel="1" x14ac:dyDescent="0.25">
      <c r="A52" s="134">
        <v>5</v>
      </c>
      <c r="B52" s="113" t="s">
        <v>2676</v>
      </c>
      <c r="C52" s="115" t="s">
        <v>31</v>
      </c>
      <c r="D52" s="112" t="s">
        <v>2681</v>
      </c>
      <c r="E52" s="135" t="s">
        <v>2682</v>
      </c>
      <c r="F52" s="135" t="s">
        <v>2683</v>
      </c>
      <c r="G52" s="150">
        <f t="shared" si="3"/>
        <v>4.0666666666666664</v>
      </c>
      <c r="H52" s="113" t="s">
        <v>2707</v>
      </c>
      <c r="I52" s="112" t="s">
        <v>163</v>
      </c>
      <c r="J52" s="112" t="s">
        <v>168</v>
      </c>
      <c r="K52" s="114">
        <v>554103712</v>
      </c>
      <c r="L52" s="115" t="s">
        <v>1148</v>
      </c>
      <c r="M52" s="168">
        <v>1</v>
      </c>
      <c r="N52" s="115" t="s">
        <v>27</v>
      </c>
      <c r="O52" s="115" t="s">
        <v>26</v>
      </c>
      <c r="P52" s="79"/>
    </row>
    <row r="53" spans="1:16" s="7" customFormat="1" ht="24.75" customHeight="1" outlineLevel="1" x14ac:dyDescent="0.25">
      <c r="A53" s="134">
        <v>6</v>
      </c>
      <c r="B53" s="113" t="s">
        <v>2676</v>
      </c>
      <c r="C53" s="115" t="s">
        <v>31</v>
      </c>
      <c r="D53" s="112" t="s">
        <v>2681</v>
      </c>
      <c r="E53" s="135" t="s">
        <v>2682</v>
      </c>
      <c r="F53" s="135" t="s">
        <v>2683</v>
      </c>
      <c r="G53" s="150">
        <f t="shared" si="3"/>
        <v>4.0666666666666664</v>
      </c>
      <c r="H53" s="113" t="s">
        <v>2704</v>
      </c>
      <c r="I53" s="112" t="s">
        <v>163</v>
      </c>
      <c r="J53" s="112" t="s">
        <v>173</v>
      </c>
      <c r="K53" s="114">
        <v>554103712</v>
      </c>
      <c r="L53" s="115" t="s">
        <v>1148</v>
      </c>
      <c r="M53" s="168">
        <v>1</v>
      </c>
      <c r="N53" s="115" t="s">
        <v>27</v>
      </c>
      <c r="O53" s="115" t="s">
        <v>26</v>
      </c>
      <c r="P53" s="79"/>
    </row>
    <row r="54" spans="1:16" s="7" customFormat="1" ht="24.75" customHeight="1" outlineLevel="1" x14ac:dyDescent="0.25">
      <c r="A54" s="134">
        <v>7</v>
      </c>
      <c r="B54" s="113" t="s">
        <v>2676</v>
      </c>
      <c r="C54" s="115" t="s">
        <v>31</v>
      </c>
      <c r="D54" s="112" t="s">
        <v>2681</v>
      </c>
      <c r="E54" s="135" t="s">
        <v>2682</v>
      </c>
      <c r="F54" s="135" t="s">
        <v>2683</v>
      </c>
      <c r="G54" s="150">
        <f t="shared" si="3"/>
        <v>4.0666666666666664</v>
      </c>
      <c r="H54" s="113" t="s">
        <v>2691</v>
      </c>
      <c r="I54" s="112" t="s">
        <v>163</v>
      </c>
      <c r="J54" s="112" t="s">
        <v>123</v>
      </c>
      <c r="K54" s="114">
        <v>554103712</v>
      </c>
      <c r="L54" s="115" t="s">
        <v>1148</v>
      </c>
      <c r="M54" s="168">
        <v>1</v>
      </c>
      <c r="N54" s="115" t="s">
        <v>27</v>
      </c>
      <c r="O54" s="115" t="s">
        <v>26</v>
      </c>
      <c r="P54" s="79"/>
    </row>
    <row r="55" spans="1:16" s="7" customFormat="1" ht="24.75" customHeight="1" outlineLevel="1" x14ac:dyDescent="0.25">
      <c r="A55" s="134">
        <v>8</v>
      </c>
      <c r="B55" s="113" t="s">
        <v>2676</v>
      </c>
      <c r="C55" s="115" t="s">
        <v>31</v>
      </c>
      <c r="D55" s="112" t="s">
        <v>2684</v>
      </c>
      <c r="E55" s="135" t="s">
        <v>2685</v>
      </c>
      <c r="F55" s="135" t="s">
        <v>2686</v>
      </c>
      <c r="G55" s="150">
        <f t="shared" si="3"/>
        <v>21.233333333333334</v>
      </c>
      <c r="H55" s="113" t="s">
        <v>2691</v>
      </c>
      <c r="I55" s="112" t="s">
        <v>163</v>
      </c>
      <c r="J55" s="112" t="s">
        <v>123</v>
      </c>
      <c r="K55" s="114">
        <v>3409800726</v>
      </c>
      <c r="L55" s="115" t="s">
        <v>1148</v>
      </c>
      <c r="M55" s="168">
        <v>1</v>
      </c>
      <c r="N55" s="115" t="s">
        <v>27</v>
      </c>
      <c r="O55" s="115" t="s">
        <v>1148</v>
      </c>
      <c r="P55" s="79"/>
    </row>
    <row r="56" spans="1:16" s="7" customFormat="1" ht="24.75" customHeight="1" outlineLevel="1" x14ac:dyDescent="0.25">
      <c r="A56" s="134">
        <v>9</v>
      </c>
      <c r="B56" s="113" t="s">
        <v>2676</v>
      </c>
      <c r="C56" s="115" t="s">
        <v>31</v>
      </c>
      <c r="D56" s="112" t="s">
        <v>2684</v>
      </c>
      <c r="E56" s="135" t="s">
        <v>2685</v>
      </c>
      <c r="F56" s="135" t="s">
        <v>2686</v>
      </c>
      <c r="G56" s="150">
        <f t="shared" si="3"/>
        <v>21.233333333333334</v>
      </c>
      <c r="H56" s="113" t="s">
        <v>2691</v>
      </c>
      <c r="I56" s="112" t="s">
        <v>163</v>
      </c>
      <c r="J56" s="112" t="s">
        <v>168</v>
      </c>
      <c r="K56" s="114">
        <v>3411259871</v>
      </c>
      <c r="L56" s="115" t="s">
        <v>1148</v>
      </c>
      <c r="M56" s="168">
        <v>1</v>
      </c>
      <c r="N56" s="115" t="s">
        <v>27</v>
      </c>
      <c r="O56" s="115" t="s">
        <v>1148</v>
      </c>
      <c r="P56" s="79"/>
    </row>
    <row r="57" spans="1:16" s="7" customFormat="1" ht="24.75" customHeight="1" outlineLevel="1" x14ac:dyDescent="0.25">
      <c r="A57" s="134">
        <v>10</v>
      </c>
      <c r="B57" s="113" t="s">
        <v>2676</v>
      </c>
      <c r="C57" s="115" t="s">
        <v>31</v>
      </c>
      <c r="D57" s="112" t="s">
        <v>2684</v>
      </c>
      <c r="E57" s="135" t="s">
        <v>2685</v>
      </c>
      <c r="F57" s="135" t="s">
        <v>2686</v>
      </c>
      <c r="G57" s="150">
        <f t="shared" si="3"/>
        <v>21.233333333333334</v>
      </c>
      <c r="H57" s="113" t="s">
        <v>2691</v>
      </c>
      <c r="I57" s="112" t="s">
        <v>163</v>
      </c>
      <c r="J57" s="112" t="s">
        <v>173</v>
      </c>
      <c r="K57" s="114">
        <v>3411259871</v>
      </c>
      <c r="L57" s="115" t="s">
        <v>1148</v>
      </c>
      <c r="M57" s="168">
        <v>1</v>
      </c>
      <c r="N57" s="115" t="s">
        <v>27</v>
      </c>
      <c r="O57" s="115" t="s">
        <v>1148</v>
      </c>
      <c r="P57" s="79"/>
    </row>
    <row r="58" spans="1:16" s="7" customFormat="1" ht="24.75" customHeight="1" outlineLevel="1" x14ac:dyDescent="0.25">
      <c r="A58" s="134">
        <v>11</v>
      </c>
      <c r="B58" s="113" t="s">
        <v>2676</v>
      </c>
      <c r="C58" s="115" t="s">
        <v>31</v>
      </c>
      <c r="D58" s="112" t="s">
        <v>2687</v>
      </c>
      <c r="E58" s="135" t="s">
        <v>2688</v>
      </c>
      <c r="F58" s="135" t="s">
        <v>2689</v>
      </c>
      <c r="G58" s="150">
        <f t="shared" si="3"/>
        <v>4.5333333333333332</v>
      </c>
      <c r="H58" s="113" t="s">
        <v>2691</v>
      </c>
      <c r="I58" s="112" t="s">
        <v>163</v>
      </c>
      <c r="J58" s="112" t="s">
        <v>123</v>
      </c>
      <c r="K58" s="114">
        <v>449228206</v>
      </c>
      <c r="L58" s="115" t="s">
        <v>1148</v>
      </c>
      <c r="M58" s="168">
        <v>1</v>
      </c>
      <c r="N58" s="115" t="s">
        <v>27</v>
      </c>
      <c r="O58" s="115" t="s">
        <v>1148</v>
      </c>
      <c r="P58" s="79"/>
    </row>
    <row r="59" spans="1:16" s="7" customFormat="1" ht="24.75" customHeight="1" outlineLevel="1" x14ac:dyDescent="0.25">
      <c r="A59" s="134">
        <v>12</v>
      </c>
      <c r="B59" s="113" t="s">
        <v>2676</v>
      </c>
      <c r="C59" s="115" t="s">
        <v>31</v>
      </c>
      <c r="D59" s="112" t="s">
        <v>2687</v>
      </c>
      <c r="E59" s="135" t="s">
        <v>2688</v>
      </c>
      <c r="F59" s="135" t="s">
        <v>2689</v>
      </c>
      <c r="G59" s="150">
        <f t="shared" si="3"/>
        <v>4.5333333333333332</v>
      </c>
      <c r="H59" s="113" t="s">
        <v>2691</v>
      </c>
      <c r="I59" s="112" t="s">
        <v>163</v>
      </c>
      <c r="J59" s="112" t="s">
        <v>168</v>
      </c>
      <c r="K59" s="114">
        <v>449228206</v>
      </c>
      <c r="L59" s="115" t="s">
        <v>1148</v>
      </c>
      <c r="M59" s="168">
        <v>1</v>
      </c>
      <c r="N59" s="115" t="s">
        <v>27</v>
      </c>
      <c r="O59" s="115" t="s">
        <v>1148</v>
      </c>
      <c r="P59" s="79"/>
    </row>
    <row r="60" spans="1:16" s="7" customFormat="1" ht="24.75" customHeight="1" outlineLevel="1" x14ac:dyDescent="0.25">
      <c r="A60" s="134">
        <v>13</v>
      </c>
      <c r="B60" s="113" t="s">
        <v>2676</v>
      </c>
      <c r="C60" s="115" t="s">
        <v>31</v>
      </c>
      <c r="D60" s="112" t="s">
        <v>2687</v>
      </c>
      <c r="E60" s="135" t="s">
        <v>2688</v>
      </c>
      <c r="F60" s="135" t="s">
        <v>2689</v>
      </c>
      <c r="G60" s="150">
        <f t="shared" si="3"/>
        <v>4.5333333333333332</v>
      </c>
      <c r="H60" s="113" t="s">
        <v>2691</v>
      </c>
      <c r="I60" s="112" t="s">
        <v>163</v>
      </c>
      <c r="J60" s="112" t="s">
        <v>173</v>
      </c>
      <c r="K60" s="114">
        <v>449228206</v>
      </c>
      <c r="L60" s="115" t="s">
        <v>1148</v>
      </c>
      <c r="M60" s="168">
        <v>1</v>
      </c>
      <c r="N60" s="115" t="s">
        <v>27</v>
      </c>
      <c r="O60" s="115" t="s">
        <v>1148</v>
      </c>
      <c r="P60" s="79"/>
    </row>
    <row r="61" spans="1:16" s="7" customFormat="1" ht="24.75" customHeight="1" outlineLevel="1" x14ac:dyDescent="0.25">
      <c r="A61" s="134">
        <v>14</v>
      </c>
      <c r="B61" s="113"/>
      <c r="C61" s="115"/>
      <c r="D61" s="112"/>
      <c r="E61" s="135"/>
      <c r="F61" s="135"/>
      <c r="G61" s="150" t="str">
        <f t="shared" si="3"/>
        <v/>
      </c>
      <c r="H61" s="113"/>
      <c r="I61" s="112"/>
      <c r="J61" s="112"/>
      <c r="K61" s="114"/>
      <c r="L61" s="115"/>
      <c r="M61" s="110"/>
      <c r="N61" s="115"/>
      <c r="O61" s="115"/>
      <c r="P61" s="79"/>
    </row>
    <row r="62" spans="1:16" s="7" customFormat="1" ht="24.75" customHeight="1" outlineLevel="1" x14ac:dyDescent="0.25">
      <c r="A62" s="134">
        <v>15</v>
      </c>
      <c r="B62" s="113"/>
      <c r="C62" s="115"/>
      <c r="D62" s="112"/>
      <c r="E62" s="135"/>
      <c r="F62" s="135"/>
      <c r="G62" s="150" t="str">
        <f t="shared" si="3"/>
        <v/>
      </c>
      <c r="H62" s="64"/>
      <c r="I62" s="63"/>
      <c r="J62" s="63"/>
      <c r="K62" s="66"/>
      <c r="L62" s="65"/>
      <c r="M62" s="110"/>
      <c r="N62" s="115"/>
      <c r="O62" s="115"/>
      <c r="P62" s="79"/>
    </row>
    <row r="63" spans="1:16" s="7" customFormat="1" ht="24.75" customHeight="1" outlineLevel="1" x14ac:dyDescent="0.25">
      <c r="A63" s="134">
        <v>16</v>
      </c>
      <c r="B63" s="64"/>
      <c r="C63" s="65"/>
      <c r="D63" s="63"/>
      <c r="E63" s="135"/>
      <c r="F63" s="135"/>
      <c r="G63" s="150" t="str">
        <f t="shared" si="3"/>
        <v/>
      </c>
      <c r="H63" s="64"/>
      <c r="I63" s="63"/>
      <c r="J63" s="63"/>
      <c r="K63" s="66"/>
      <c r="L63" s="65"/>
      <c r="M63" s="110"/>
      <c r="N63" s="115"/>
      <c r="O63" s="115"/>
      <c r="P63" s="79"/>
    </row>
    <row r="64" spans="1:16" s="7" customFormat="1" ht="24.75" customHeight="1" outlineLevel="1" x14ac:dyDescent="0.25">
      <c r="A64" s="134">
        <v>17</v>
      </c>
      <c r="B64" s="64"/>
      <c r="C64" s="65"/>
      <c r="D64" s="63"/>
      <c r="E64" s="135"/>
      <c r="F64" s="135"/>
      <c r="G64" s="150"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50"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50"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50"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50"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50"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50"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50"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50"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50"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50"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50"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50"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50"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50"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50"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50"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50"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50"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50"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50"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50"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50"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50"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50"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50"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50"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2664</v>
      </c>
      <c r="C114" s="153" t="s">
        <v>31</v>
      </c>
      <c r="D114" s="112" t="s">
        <v>2692</v>
      </c>
      <c r="E114" s="135">
        <v>44182</v>
      </c>
      <c r="F114" s="135">
        <v>44773</v>
      </c>
      <c r="G114" s="150">
        <f>IF(AND(E114&lt;&gt;"",F114&lt;&gt;""),((F114-E114)/30),"")</f>
        <v>19.7</v>
      </c>
      <c r="H114" s="113" t="s">
        <v>2693</v>
      </c>
      <c r="I114" s="112" t="s">
        <v>163</v>
      </c>
      <c r="J114" s="112" t="s">
        <v>123</v>
      </c>
      <c r="K114" s="114">
        <v>7627558127</v>
      </c>
      <c r="L114" s="100">
        <f>+IF(AND(K114&gt;0,O114="Ejecución"),(K114/877802)*Tabla28[[#This Row],[% participación]],IF(AND(K114&gt;0,O114&lt;&gt;"Ejecución"),"-",""))</f>
        <v>8689.3833996732756</v>
      </c>
      <c r="M114" s="115" t="s">
        <v>1148</v>
      </c>
      <c r="N114" s="163">
        <f>+IF(M118="No",1,IF(M118="Si","Ingrese %",""))</f>
        <v>1</v>
      </c>
      <c r="O114" s="152" t="s">
        <v>1150</v>
      </c>
      <c r="P114" s="78"/>
    </row>
    <row r="115" spans="1:16" s="6" customFormat="1" ht="24.75" customHeight="1" x14ac:dyDescent="0.25">
      <c r="A115" s="133">
        <v>2</v>
      </c>
      <c r="B115" s="151" t="s">
        <v>2664</v>
      </c>
      <c r="C115" s="153" t="s">
        <v>31</v>
      </c>
      <c r="D115" s="112" t="s">
        <v>2692</v>
      </c>
      <c r="E115" s="135">
        <v>44182</v>
      </c>
      <c r="F115" s="135">
        <v>44773</v>
      </c>
      <c r="G115" s="150">
        <f t="shared" ref="G115:G116" si="4">IF(AND(E115&lt;&gt;"",F115&lt;&gt;""),((F115-E115)/30),"")</f>
        <v>19.7</v>
      </c>
      <c r="H115" s="64" t="s">
        <v>2693</v>
      </c>
      <c r="I115" s="63" t="s">
        <v>163</v>
      </c>
      <c r="J115" s="63" t="s">
        <v>179</v>
      </c>
      <c r="K115" s="114"/>
      <c r="L115" s="100" t="str">
        <f>+IF(AND(K115&gt;0,O115="Ejecución"),(K115/877802)*Tabla28[[#This Row],[% participación]],IF(AND(K115&gt;0,O115&lt;&gt;"Ejecución"),"-",""))</f>
        <v/>
      </c>
      <c r="M115" s="115" t="s">
        <v>1148</v>
      </c>
      <c r="N115" s="163">
        <f>+IF(M118="No",1,IF(M118="Si","Ingrese %",""))</f>
        <v>1</v>
      </c>
      <c r="O115" s="152" t="s">
        <v>1150</v>
      </c>
      <c r="P115" s="78"/>
    </row>
    <row r="116" spans="1:16" s="6" customFormat="1" ht="24.75" customHeight="1" x14ac:dyDescent="0.25">
      <c r="A116" s="133">
        <v>3</v>
      </c>
      <c r="B116" s="151" t="s">
        <v>2664</v>
      </c>
      <c r="C116" s="153" t="s">
        <v>31</v>
      </c>
      <c r="D116" s="112" t="s">
        <v>2692</v>
      </c>
      <c r="E116" s="135">
        <v>44182</v>
      </c>
      <c r="F116" s="135">
        <v>44773</v>
      </c>
      <c r="G116" s="150">
        <f t="shared" si="4"/>
        <v>19.7</v>
      </c>
      <c r="H116" s="64" t="s">
        <v>2693</v>
      </c>
      <c r="I116" s="63" t="s">
        <v>163</v>
      </c>
      <c r="J116" s="63" t="s">
        <v>173</v>
      </c>
      <c r="K116" s="114"/>
      <c r="L116" s="100" t="str">
        <f>+IF(AND(K116&gt;0,O116="Ejecución"),(K116/877802)*Tabla28[[#This Row],[% participación]],IF(AND(K116&gt;0,O116&lt;&gt;"Ejecución"),"-",""))</f>
        <v/>
      </c>
      <c r="M116" s="115" t="s">
        <v>1148</v>
      </c>
      <c r="N116" s="163">
        <f>+IF(M118="No",1,IF(M118="Si","Ingrese %",""))</f>
        <v>1</v>
      </c>
      <c r="O116" s="152" t="s">
        <v>1150</v>
      </c>
      <c r="P116" s="78"/>
    </row>
    <row r="117" spans="1:16" s="6" customFormat="1" ht="24.75" customHeight="1" outlineLevel="1" x14ac:dyDescent="0.25">
      <c r="A117" s="133">
        <v>4</v>
      </c>
      <c r="B117" s="151" t="s">
        <v>2664</v>
      </c>
      <c r="C117" s="153" t="s">
        <v>31</v>
      </c>
      <c r="D117" s="112" t="s">
        <v>2692</v>
      </c>
      <c r="E117" s="135">
        <v>44182</v>
      </c>
      <c r="F117" s="135">
        <v>44773</v>
      </c>
      <c r="G117" s="150">
        <f t="shared" ref="G117:G159" si="5">IF(AND(E117&lt;&gt;"",F117&lt;&gt;""),((F117-E117)/30),"")</f>
        <v>19.7</v>
      </c>
      <c r="H117" s="64" t="s">
        <v>2693</v>
      </c>
      <c r="I117" s="63" t="s">
        <v>163</v>
      </c>
      <c r="J117" s="63" t="s">
        <v>171</v>
      </c>
      <c r="K117" s="114"/>
      <c r="L117" s="100" t="str">
        <f>+IF(AND(K117&gt;0,O117="Ejecución"),(K117/877802)*Tabla28[[#This Row],[% participación]],IF(AND(K117&gt;0,O117&lt;&gt;"Ejecución"),"-",""))</f>
        <v/>
      </c>
      <c r="M117" s="115" t="s">
        <v>1148</v>
      </c>
      <c r="N117" s="163">
        <f>+IF(M118="No",1,IF(M118="Si","Ingrese %",""))</f>
        <v>1</v>
      </c>
      <c r="O117" s="152" t="s">
        <v>1150</v>
      </c>
      <c r="P117" s="78"/>
    </row>
    <row r="118" spans="1:16" s="7" customFormat="1" ht="24.75" customHeight="1" outlineLevel="1" x14ac:dyDescent="0.25">
      <c r="A118" s="134">
        <v>5</v>
      </c>
      <c r="B118" s="151" t="s">
        <v>2664</v>
      </c>
      <c r="C118" s="153" t="s">
        <v>31</v>
      </c>
      <c r="D118" s="112" t="s">
        <v>2692</v>
      </c>
      <c r="E118" s="135">
        <v>44182</v>
      </c>
      <c r="F118" s="135">
        <v>44773</v>
      </c>
      <c r="G118" s="150">
        <f t="shared" si="5"/>
        <v>19.7</v>
      </c>
      <c r="H118" s="64" t="s">
        <v>2693</v>
      </c>
      <c r="I118" s="63" t="s">
        <v>163</v>
      </c>
      <c r="J118" s="63" t="s">
        <v>168</v>
      </c>
      <c r="K118" s="114"/>
      <c r="L118" s="100" t="str">
        <f>+IF(AND(K118&gt;0,O118="Ejecución"),(K118/877802)*Tabla28[[#This Row],[% participación]],IF(AND(K118&gt;0,O118&lt;&gt;"Ejecución"),"-",""))</f>
        <v/>
      </c>
      <c r="M118" s="115" t="s">
        <v>1148</v>
      </c>
      <c r="N118" s="163">
        <f t="shared" ref="N118:N160" si="6">+IF(M118="No",1,IF(M118="Si","Ingrese %",""))</f>
        <v>1</v>
      </c>
      <c r="O118" s="152" t="s">
        <v>1150</v>
      </c>
      <c r="P118" s="79"/>
    </row>
    <row r="119" spans="1:16" s="7" customFormat="1" ht="24.75" customHeight="1" outlineLevel="1" x14ac:dyDescent="0.25">
      <c r="A119" s="134">
        <v>6</v>
      </c>
      <c r="B119" s="151" t="s">
        <v>2664</v>
      </c>
      <c r="C119" s="153" t="s">
        <v>31</v>
      </c>
      <c r="D119" s="112" t="s">
        <v>2681</v>
      </c>
      <c r="E119" s="135">
        <v>44182</v>
      </c>
      <c r="F119" s="135">
        <v>44773</v>
      </c>
      <c r="G119" s="150">
        <f t="shared" si="5"/>
        <v>19.7</v>
      </c>
      <c r="H119" s="64" t="s">
        <v>2693</v>
      </c>
      <c r="I119" s="63" t="s">
        <v>163</v>
      </c>
      <c r="J119" s="63" t="s">
        <v>183</v>
      </c>
      <c r="K119" s="114">
        <v>5010958896</v>
      </c>
      <c r="L119" s="100">
        <f>+IF(AND(K119&gt;0,O119="Ejecución"),(K119/877802)*Tabla28[[#This Row],[% participación]],IF(AND(K119&gt;0,O119&lt;&gt;"Ejecución"),"-",""))</f>
        <v>5708.5298233542417</v>
      </c>
      <c r="M119" s="115" t="s">
        <v>1148</v>
      </c>
      <c r="N119" s="163">
        <f t="shared" si="6"/>
        <v>1</v>
      </c>
      <c r="O119" s="152" t="s">
        <v>1150</v>
      </c>
      <c r="P119" s="79"/>
    </row>
    <row r="120" spans="1:16" s="7" customFormat="1" ht="24.75" customHeight="1" outlineLevel="1" x14ac:dyDescent="0.25">
      <c r="A120" s="134">
        <v>7</v>
      </c>
      <c r="B120" s="151" t="s">
        <v>2664</v>
      </c>
      <c r="C120" s="153" t="s">
        <v>31</v>
      </c>
      <c r="D120" s="63"/>
      <c r="E120" s="135"/>
      <c r="F120" s="135"/>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4">
        <v>8</v>
      </c>
      <c r="B121" s="151" t="s">
        <v>2664</v>
      </c>
      <c r="C121" s="153" t="s">
        <v>31</v>
      </c>
      <c r="D121" s="63"/>
      <c r="E121" s="135"/>
      <c r="F121" s="135"/>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4">
        <v>9</v>
      </c>
      <c r="B122" s="151" t="s">
        <v>2664</v>
      </c>
      <c r="C122" s="153" t="s">
        <v>31</v>
      </c>
      <c r="D122" s="63"/>
      <c r="E122" s="135"/>
      <c r="F122" s="135"/>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4">
        <v>10</v>
      </c>
      <c r="B123" s="151" t="s">
        <v>2664</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2664</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2664</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2664</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2664</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2664</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2664</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2664</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2664</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2664</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2664</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2664</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2664</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2664</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2664</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2664</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2664</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2664</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2664</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2664</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2664</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2664</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2664</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2664</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2664</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2664</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2664</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2664</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2664</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2664</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2664</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2664</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2664</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2664</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2664</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2664</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2664</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2664</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2668</v>
      </c>
      <c r="C179" s="183"/>
      <c r="D179" s="183"/>
      <c r="E179" s="161">
        <v>0.02</v>
      </c>
      <c r="F179" s="160">
        <v>0.03</v>
      </c>
      <c r="G179" s="155">
        <f>IF(F179&gt;0,SUM(E179+F179),"")</f>
        <v>0.05</v>
      </c>
      <c r="H179" s="5"/>
      <c r="I179" s="183" t="s">
        <v>2670</v>
      </c>
      <c r="J179" s="183"/>
      <c r="K179" s="183"/>
      <c r="L179" s="183"/>
      <c r="M179" s="162">
        <v>0.02</v>
      </c>
      <c r="O179" s="8"/>
      <c r="Q179" s="19"/>
      <c r="R179" s="149">
        <f>IF(M179&gt;0,SUM(L179+M179),"")</f>
        <v>0.02</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0.05</v>
      </c>
      <c r="D185" s="91" t="s">
        <v>2628</v>
      </c>
      <c r="E185" s="94">
        <f>+(C185*SUM(K20:K35))</f>
        <v>219811362.25</v>
      </c>
      <c r="F185" s="92"/>
      <c r="G185" s="93"/>
      <c r="H185" s="88"/>
      <c r="I185" s="90" t="s">
        <v>2627</v>
      </c>
      <c r="J185" s="156">
        <f>+SUM(M179:M183)</f>
        <v>0.02</v>
      </c>
      <c r="K185" s="228" t="s">
        <v>2628</v>
      </c>
      <c r="L185" s="228"/>
      <c r="M185" s="94">
        <f>+J185*(SUM(K20:K35))</f>
        <v>87924544.900000006</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7">
        <v>37839</v>
      </c>
      <c r="D193" s="5"/>
      <c r="E193" s="116">
        <v>641</v>
      </c>
      <c r="F193" s="5"/>
      <c r="G193" s="5"/>
      <c r="H193" s="137" t="s">
        <v>2694</v>
      </c>
      <c r="J193" s="5"/>
      <c r="K193" s="117">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2696</v>
      </c>
      <c r="J211" s="27" t="s">
        <v>2622</v>
      </c>
      <c r="K211" s="138" t="s">
        <v>2696</v>
      </c>
      <c r="L211" s="21"/>
      <c r="M211" s="21"/>
      <c r="N211" s="21"/>
      <c r="O211" s="8"/>
    </row>
    <row r="212" spans="1:15" x14ac:dyDescent="0.25">
      <c r="A212" s="9"/>
      <c r="B212" s="27" t="s">
        <v>2619</v>
      </c>
      <c r="C212" s="137" t="s">
        <v>2695</v>
      </c>
      <c r="D212" s="21"/>
      <c r="G212" s="27" t="s">
        <v>2621</v>
      </c>
      <c r="H212" s="138" t="s">
        <v>2697</v>
      </c>
      <c r="J212" s="27" t="s">
        <v>2623</v>
      </c>
      <c r="K212" s="13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a65d333d-5b59-4810-bc94-b80d9325abbc"/>
    <ds:schemaRef ds:uri="http://purl.org/dc/elements/1.1/"/>
    <ds:schemaRef ds:uri="http://www.w3.org/XML/1998/namespace"/>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ksalasp@hotmail.com</cp:lastModifiedBy>
  <cp:lastPrinted>2020-12-29T22:50:15Z</cp:lastPrinted>
  <dcterms:created xsi:type="dcterms:W3CDTF">2020-10-14T21:57:42Z</dcterms:created>
  <dcterms:modified xsi:type="dcterms:W3CDTF">2020-12-29T22:51:34Z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