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MERAKI\2021-25-10000909\"/>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<sst xmlns="http://schemas.openxmlformats.org/spreadsheetml/2006/main" count="4858" uniqueCount="2731">
  <si>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</si>
  <si>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</si>
  <si>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</si>
  <si>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</si>
  <si>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</si>
  <si>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</si>
  <si>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</si>
  <si>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</si>
  <si>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</si>
  <si>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</si>
  <si>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</si>
  <si>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</si>
  <si>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</si>
  <si>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</si>
  <si>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</si>
  <si>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</si>
  <si>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</si>
  <si>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</si>
  <si>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</si>
  <si>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</si>
  <si>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</si>
  <si>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</si>
  <si>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</si>
  <si>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</si>
  <si>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</si>
  <si>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</si>
  <si>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</si>
  <si>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</si>
  <si>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</si>
  <si>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</si>
  <si>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</si>
  <si>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</si>
  <si>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</si>
  <si>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</si>
  <si>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</si>
  <si>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</si>
  <si>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</si>
  <si>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</si>
  <si>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</si>
  <si>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</si>
  <si>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</si>
  <si>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</si>
  <si>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</si>
  <si>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</si>
  <si>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</si>
  <si>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</si>
  <si>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</si>
  <si>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</si>
  <si>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</si>
  <si>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</si>
  <si>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</si>
  <si>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</si>
  <si>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</si>
  <si>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</si>
  <si>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</si>
  <si>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</si>
  <si>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</si>
  <si>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</si>
  <si>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</si>
  <si>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</si>
  <si>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</si>
  <si>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</si>
  <si>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</si>
  <si>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</si>
  <si>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</si>
  <si>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</si>
  <si>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</si>
  <si>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</si>
  <si>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</si>
  <si>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</si>
  <si>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</si>
  <si>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</si>
  <si>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</si>
  <si>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</si>
  <si>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</si>
  <si>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</si>
  <si>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</si>
  <si>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</si>
  <si>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</si>
  <si>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</si>
  <si>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</si>
  <si>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</si>
  <si>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</si>
  <si>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</si>
  <si>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</si>
  <si>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</si>
  <si>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</si>
  <si>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</si>
  <si>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</si>
  <si>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</si>
  <si>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</si>
  <si>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</si>
  <si>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</si>
  <si>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</si>
  <si>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</si>
  <si>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</si>
  <si>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</si>
  <si>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</si>
  <si>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</si>
  <si>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</si>
  <si>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</si>
  <si>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</si>
  <si>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</si>
  <si>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</si>
  <si>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</si>
  <si>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</si>
  <si>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</si>
  <si>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</si>
  <si>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</si>
  <si>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</si>
  <si>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</si>
  <si>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</si>
  <si>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</si>
  <si>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</si>
  <si>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</si>
  <si>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</si>
  <si>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</si>
  <si>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</si>
  <si>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</si>
  <si>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</si>
  <si>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</si>
  <si>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</si>
  <si>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</si>
  <si>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</si>
  <si>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</si>
  <si>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</si>
  <si>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</si>
  <si>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</si>
  <si>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</si>
  <si>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</si>
  <si>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</si>
  <si>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</si>
  <si>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</si>
  <si>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</si>
  <si>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</si>
  <si>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</si>
  <si>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</si>
  <si>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</si>
  <si>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</si>
  <si>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</si>
  <si>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</si>
  <si>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</si>
  <si>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</si>
  <si>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</si>
  <si>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</si>
  <si>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</si>
  <si>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</si>
  <si>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</si>
  <si>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</si>
  <si>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</si>
  <si>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</si>
  <si>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</si>
  <si>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</si>
  <si>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</si>
  <si>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</si>
  <si>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</si>
  <si>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</si>
  <si>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</si>
  <si>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</si>
  <si>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</si>
  <si>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</si>
  <si>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</si>
  <si>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</si>
  <si>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</si>
  <si>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</si>
  <si>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</si>
  <si>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</si>
  <si>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</si>
  <si>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</si>
  <si>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</si>
  <si>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</si>
  <si>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</si>
  <si>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</si>
  <si>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</si>
  <si>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</si>
  <si>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</si>
  <si>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</si>
  <si>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</si>
  <si>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</si>
  <si>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</si>
  <si>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</si>
  <si>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</si>
  <si>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</si>
  <si>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</si>
  <si>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</si>
  <si>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</si>
  <si>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</si>
  <si>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</si>
  <si>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</si>
  <si>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</si>
  <si>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</si>
  <si>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</si>
  <si>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</si>
  <si>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</si>
  <si>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</si>
  <si>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</si>
  <si>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</si>
  <si>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</si>
  <si>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</si>
  <si>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</si>
  <si>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</si>
  <si>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</si>
  <si>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</si>
  <si>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</si>
  <si>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</si>
  <si>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</si>
  <si>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</si>
  <si>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</si>
  <si>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</si>
  <si>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</si>
  <si>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</si>
  <si>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</si>
  <si>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</si>
  <si>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</si>
  <si>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</si>
  <si>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</si>
  <si>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</si>
  <si>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</si>
  <si>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</si>
  <si>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</si>
  <si>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</si>
  <si>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</si>
  <si>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</si>
  <si>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</si>
  <si>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</si>
  <si>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</si>
  <si>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</si>
  <si>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</si>
  <si>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</si>
  <si>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</si>
  <si>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</si>
  <si>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</si>
  <si>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</si>
  <si>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</si>
  <si>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</si>
  <si>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</si>
  <si>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</si>
  <si>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</si>
  <si>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</si>
  <si>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</si>
  <si>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</si>
  <si>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</si>
  <si>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</si>
  <si>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</si>
  <si>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</si>
  <si>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</si>
  <si>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</si>
  <si>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</si>
  <si>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</si>
  <si>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</si>
  <si>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</si>
  <si>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</si>
  <si>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</si>
  <si>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</si>
  <si>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</si>
  <si>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</si>
  <si>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</si>
  <si>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</si>
  <si>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</si>
  <si>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</si>
  <si>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</si>
  <si>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</si>
  <si>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</si>
  <si>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</si>
  <si>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</si>
  <si>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</si>
  <si>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</si>
  <si>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</si>
  <si>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</si>
  <si>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</si>
  <si>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</si>
  <si>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</si>
  <si>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</si>
  <si>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</si>
  <si>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</si>
  <si>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</si>
  <si>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</si>
  <si>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</si>
  <si>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</si>
  <si>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</si>
  <si>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</si>
  <si>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</si>
  <si>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</si>
  <si>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</si>
  <si>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</si>
  <si>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</si>
  <si>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</si>
  <si>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</si>
  <si>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</si>
  <si>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</si>
  <si>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</si>
  <si>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</si>
  <si>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</si>
  <si>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</si>
  <si>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</si>
  <si>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</si>
  <si>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</si>
  <si>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</si>
  <si>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</si>
  <si>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</si>
  <si>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</si>
  <si>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</si>
  <si>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</si>
  <si>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</si>
  <si>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</si>
  <si>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</si>
  <si>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</si>
  <si>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</si>
  <si>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</si>
  <si>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</si>
  <si>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</si>
  <si>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</si>
  <si>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</si>
  <si>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</si>
  <si>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</si>
  <si>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</si>
  <si>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</si>
  <si>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</si>
  <si>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</si>
  <si>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</si>
  <si>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</si>
  <si>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</si>
  <si>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</si>
  <si>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</si>
  <si>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</si>
  <si>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</si>
  <si>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</si>
  <si>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</si>
  <si>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</si>
  <si>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</si>
  <si>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</si>
  <si>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</si>
  <si>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</si>
  <si>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</si>
  <si>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</si>
  <si>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</si>
  <si>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</si>
  <si>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</si>
  <si>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</si>
  <si>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</si>
  <si>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</si>
  <si>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</si>
  <si>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</si>
  <si>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</si>
  <si>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</si>
  <si>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</si>
  <si>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</si>
  <si>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</si>
  <si>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</si>
  <si>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</si>
  <si>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</si>
  <si>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</si>
  <si>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</si>
  <si>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</si>
  <si>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</si>
  <si>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</si>
  <si>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</si>
  <si>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</si>
  <si>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</si>
  <si>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</si>
  <si>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</si>
  <si>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</si>
  <si>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</si>
  <si>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</si>
  <si>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</si>
  <si>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</si>
  <si>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</si>
  <si>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</si>
  <si>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</si>
  <si>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</si>
  <si>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</si>
  <si>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</si>
  <si>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</si>
  <si>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</si>
  <si>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</si>
  <si>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</si>
  <si>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</si>
  <si>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</si>
  <si>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</si>
  <si>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</si>
  <si>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</si>
  <si>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</si>
  <si>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</si>
  <si>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</si>
  <si>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</si>
  <si>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</si>
  <si>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</si>
  <si>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</si>
  <si>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</si>
  <si>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</si>
  <si>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</si>
  <si>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</si>
  <si>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</si>
  <si>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</si>
  <si>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</si>
  <si>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</si>
  <si>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</si>
  <si>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</si>
  <si>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</si>
  <si>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</si>
  <si>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</si>
  <si>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</si>
  <si>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</si>
  <si>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</si>
  <si>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</si>
  <si>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</si>
  <si>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</si>
  <si>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</si>
  <si>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</si>
  <si>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</si>
  <si>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</si>
  <si>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</si>
  <si>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</si>
  <si>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</si>
  <si>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</si>
  <si>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</si>
  <si>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</si>
  <si>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</si>
  <si>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</si>
  <si>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</si>
  <si>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</si>
  <si>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</si>
  <si>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</si>
  <si>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</si>
  <si>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</si>
  <si>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</si>
  <si>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</si>
  <si>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</si>
  <si>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</si>
  <si>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</si>
  <si>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</si>
  <si>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</si>
  <si>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</si>
  <si>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</si>
  <si>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</si>
  <si>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</si>
  <si>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</si>
  <si>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</si>
  <si>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</si>
  <si>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</si>
  <si>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</si>
  <si>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</si>
  <si>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</si>
  <si>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</si>
  <si>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</si>
  <si>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</si>
  <si>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</si>
  <si>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</si>
  <si>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</si>
  <si>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</si>
  <si>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</si>
  <si>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</si>
  <si>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</si>
  <si>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</si>
  <si>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</si>
  <si>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</si>
  <si>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</si>
  <si>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</si>
  <si>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</si>
  <si>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</si>
  <si>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</si>
  <si>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</si>
  <si>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</si>
  <si>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</si>
  <si>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</si>
  <si>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</si>
  <si>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</si>
  <si>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</si>
  <si>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</si>
  <si>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</si>
  <si>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</si>
  <si>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</si>
  <si>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</si>
  <si>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</si>
  <si>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</si>
  <si>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</si>
  <si>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</si>
  <si>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</si>
  <si>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</si>
  <si>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</si>
  <si>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</si>
  <si>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</si>
  <si>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</si>
  <si>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</si>
  <si>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</si>
  <si>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</si>
  <si>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</si>
  <si>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</si>
  <si>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</si>
  <si>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</si>
  <si>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</si>
  <si>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</si>
  <si>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</si>
  <si>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</si>
  <si>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</si>
  <si>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</si>
  <si>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</si>
  <si>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</si>
  <si>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</si>
  <si>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</si>
  <si>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</si>
  <si>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</si>
  <si>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</si>
  <si>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</si>
  <si>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</si>
  <si>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</si>
  <si>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</si>
  <si>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</si>
  <si>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</si>
  <si>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</si>
  <si>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</si>
  <si>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</si>
  <si>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</si>
  <si>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</si>
  <si>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</si>
  <si>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</si>
  <si>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</si>
  <si>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</si>
  <si>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</si>
  <si>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</si>
  <si>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</si>
  <si>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</si>
  <si>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</si>
  <si>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</si>
  <si>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</si>
  <si>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</si>
  <si>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</si>
  <si>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</si>
  <si>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</si>
  <si>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</si>
  <si>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</si>
  <si>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</si>
  <si>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</si>
  <si>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</si>
  <si>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</si>
  <si>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</si>
  <si>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</si>
  <si>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</si>
  <si>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</si>
  <si>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</si>
  <si>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</si>
  <si>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</si>
  <si>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</si>
  <si>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</si>
  <si>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</si>
  <si>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</si>
  <si>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</si>
  <si>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</si>
  <si>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</si>
  <si>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</si>
  <si>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</si>
  <si>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</si>
  <si>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</si>
  <si>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</si>
  <si>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</si>
  <si>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</si>
  <si>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</si>
  <si>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</si>
  <si>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</si>
  <si>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</si>
  <si>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</si>
  <si>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</si>
  <si>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</si>
  <si>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</si>
  <si>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</si>
  <si>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</si>
  <si>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</si>
  <si>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</si>
  <si>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</si>
  <si>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</si>
  <si>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</si>
  <si>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</si>
  <si>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</si>
  <si>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</si>
  <si>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</si>
  <si>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</si>
  <si>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</si>
  <si>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</si>
  <si>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</si>
  <si>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</si>
  <si>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</si>
  <si>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</si>
  <si>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</si>
  <si>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</si>
  <si>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</si>
  <si>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</si>
  <si>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</si>
  <si>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</si>
  <si>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</si>
  <si>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</si>
  <si>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</si>
  <si>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</si>
  <si>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</si>
  <si>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</si>
  <si>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</si>
  <si>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</si>
  <si>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</si>
  <si>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</si>
  <si>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</si>
  <si>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</si>
  <si>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</si>
  <si>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</si>
  <si>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</si>
  <si>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</si>
  <si>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</si>
  <si>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</si>
  <si>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</si>
  <si>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</si>
  <si>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</si>
  <si>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</si>
  <si>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</si>
  <si>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</si>
  <si>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</si>
  <si>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</si>
  <si>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</si>
  <si>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</si>
  <si>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</si>
  <si>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</si>
  <si>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</si>
  <si>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</si>
  <si>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</si>
  <si>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</si>
  <si>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</si>
  <si>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</si>
  <si>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</si>
  <si>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</si>
  <si>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</si>
  <si>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</si>
  <si>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</si>
  <si>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</si>
  <si>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</si>
  <si>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</si>
  <si>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</si>
  <si>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</si>
  <si>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</si>
  <si>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</si>
  <si>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</si>
  <si>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</si>
  <si>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</si>
  <si>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</si>
  <si>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</si>
  <si>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</si>
  <si>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</si>
  <si>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</si>
  <si>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</si>
  <si>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</si>
  <si>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</si>
  <si>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</si>
  <si>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</si>
  <si>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</si>
  <si>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</si>
  <si>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</si>
  <si>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</si>
  <si>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</si>
  <si>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</si>
  <si>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</si>
  <si>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</si>
  <si>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</si>
  <si>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</si>
  <si>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</si>
  <si>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</si>
  <si>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</si>
  <si>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</si>
  <si>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</si>
  <si>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</si>
  <si>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</si>
  <si>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</si>
  <si>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</si>
  <si>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</si>
  <si>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</si>
  <si>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</si>
  <si>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</si>
  <si>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</si>
  <si>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</si>
  <si>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</si>
  <si>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</si>
  <si>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</si>
  <si>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</si>
  <si>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</si>
  <si>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</si>
  <si>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</si>
  <si>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</si>
  <si>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</si>
  <si>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</si>
  <si>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</si>
  <si>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</si>
  <si>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</si>
  <si>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</si>
  <si>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</si>
  <si>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</si>
  <si>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</si>
  <si>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</si>
  <si>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</si>
  <si>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</si>
  <si>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</si>
  <si>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</si>
  <si>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</si>
  <si>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</si>
  <si>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</si>
  <si>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</si>
  <si>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</si>
  <si>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</si>
  <si>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</si>
  <si>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</si>
  <si>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</si>
  <si>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</si>
  <si>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</si>
  <si>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</si>
  <si>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</si>
  <si>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</si>
  <si>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</si>
  <si>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</si>
  <si>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</si>
  <si>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</si>
  <si>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</si>
  <si>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</si>
  <si>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</si>
  <si>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</si>
  <si>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</si>
  <si>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</si>
  <si>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</si>
  <si>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</si>
  <si>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</si>
  <si>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</si>
  <si>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</si>
  <si>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</si>
  <si>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</si>
  <si>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</si>
  <si>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</si>
  <si>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</si>
  <si>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</si>
  <si>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</si>
  <si>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</si>
  <si>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</si>
  <si>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</si>
  <si>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</si>
  <si>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</si>
  <si>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</si>
  <si>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</si>
  <si>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</si>
  <si>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</si>
  <si>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</si>
  <si>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</si>
  <si>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</si>
  <si>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</si>
  <si>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</si>
  <si>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</si>
  <si>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</si>
  <si>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</si>
  <si>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</si>
  <si>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</si>
  <si>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</si>
  <si>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</si>
  <si>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</si>
  <si>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</si>
  <si>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</si>
  <si>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</si>
  <si>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</si>
  <si>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</si>
  <si>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</si>
  <si>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</si>
  <si>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</si>
  <si>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</si>
  <si>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</si>
  <si>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</si>
  <si>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</si>
  <si>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</si>
  <si>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</si>
  <si>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</si>
  <si>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</si>
  <si>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</si>
  <si>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</si>
  <si>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</si>
  <si>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</si>
  <si>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</si>
  <si>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</si>
  <si>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</si>
  <si>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</si>
  <si>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</si>
  <si>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</si>
  <si>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</si>
  <si>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</si>
  <si>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</si>
  <si>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</si>
  <si>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</si>
  <si>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</si>
  <si>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</si>
  <si>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</si>
  <si>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</si>
  <si>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</si>
  <si>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</si>
  <si>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</si>
  <si>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</si>
  <si>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</si>
  <si>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</si>
  <si>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</si>
  <si>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</si>
  <si>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</si>
  <si>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</si>
  <si>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</si>
  <si>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</si>
  <si>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</si>
  <si>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</si>
  <si>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</si>
  <si>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</si>
  <si>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</si>
  <si>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</si>
  <si>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</si>
  <si>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</si>
  <si>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</si>
  <si>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</si>
  <si>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</si>
  <si>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</si>
  <si>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</si>
  <si>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</si>
  <si>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</si>
  <si>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</si>
  <si>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</si>
  <si>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</si>
  <si>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</si>
  <si>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</si>
  <si>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</si>
  <si>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</si>
  <si>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</si>
  <si>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</si>
  <si>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</si>
  <si>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</si>
  <si>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</si>
  <si>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</si>
  <si>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</si>
  <si>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</si>
  <si>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</si>
  <si>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</si>
  <si>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</si>
  <si>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</si>
  <si>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</si>
  <si>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</si>
  <si>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</si>
  <si>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</si>
  <si>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</si>
  <si>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</si>
  <si>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</si>
  <si>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</si>
  <si>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</si>
  <si>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</si>
  <si>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</si>
  <si>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</si>
  <si>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</si>
  <si>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</si>
  <si>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</si>
  <si>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</si>
  <si>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</si>
  <si>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</si>
  <si>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</si>
  <si>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</si>
  <si>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</si>
  <si>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</si>
  <si>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</si>
  <si>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</si>
  <si>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</si>
  <si>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</si>
  <si>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</si>
  <si>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</si>
  <si>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</si>
  <si>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</si>
  <si>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</si>
  <si>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</si>
  <si>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</si>
  <si>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</si>
  <si>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</si>
  <si>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</si>
  <si>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</si>
  <si>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</si>
  <si>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</si>
  <si>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</si>
  <si>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</si>
  <si>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</si>
  <si>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</si>
  <si>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</si>
  <si>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</si>
  <si>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</si>
  <si>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</si>
  <si>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</si>
  <si>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</si>
  <si>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</si>
  <si>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</si>
  <si>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</si>
  <si>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</si>
  <si>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</si>
  <si>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</si>
  <si>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</si>
  <si>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</si>
  <si>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</si>
  <si>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</si>
  <si>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</si>
  <si>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</si>
  <si>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</si>
  <si>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</si>
  <si>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</si>
  <si>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</si>
  <si>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</si>
  <si>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</si>
  <si>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</si>
  <si>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</si>
  <si>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</si>
  <si>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</si>
  <si>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</si>
  <si>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</si>
  <si>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</si>
  <si>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</si>
  <si>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</si>
  <si>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</si>
  <si>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</si>
  <si>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</si>
  <si>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</si>
  <si>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</si>
  <si>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</si>
  <si>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</si>
  <si>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</si>
  <si>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</si>
  <si>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</si>
  <si>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</si>
  <si>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</si>
  <si>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</si>
  <si>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</si>
  <si>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</si>
  <si>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</si>
  <si>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</si>
  <si>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</si>
  <si>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</si>
  <si>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</si>
  <si>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</si>
  <si>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</si>
  <si>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</si>
  <si>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</si>
  <si>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</si>
  <si>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</si>
  <si>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</si>
  <si>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</si>
  <si>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</si>
  <si>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</si>
  <si>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</si>
  <si>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</si>
  <si>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</si>
  <si>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</si>
  <si>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</si>
  <si>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</si>
  <si>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</si>
  <si>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</si>
  <si>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</si>
  <si>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</si>
  <si>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</si>
  <si>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</si>
  <si>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</si>
  <si>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</si>
  <si>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</si>
  <si>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</si>
  <si>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</si>
  <si>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</si>
  <si>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</si>
  <si>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</si>
  <si>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</si>
  <si>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</si>
  <si>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</si>
  <si>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</si>
  <si>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</si>
  <si>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</si>
  <si>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</si>
  <si>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</si>
  <si>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</si>
  <si>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</si>
  <si>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</si>
  <si>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</si>
  <si>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</si>
  <si>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</si>
  <si>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</si>
  <si>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</si>
  <si>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</si>
  <si>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</si>
  <si>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</si>
  <si>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</si>
  <si>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</si>
  <si>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</si>
  <si>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</si>
  <si>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</si>
  <si>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</si>
  <si>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</si>
  <si>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</si>
  <si>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</si>
  <si>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</si>
  <si>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</si>
  <si>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</si>
  <si>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</si>
  <si>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</si>
  <si>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</si>
  <si>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</si>
  <si>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</si>
  <si>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</si>
  <si>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</si>
  <si>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</si>
  <si>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</si>
  <si>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</si>
  <si>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</si>
  <si>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</si>
  <si>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</si>
  <si>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</si>
  <si>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</si>
  <si>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</si>
  <si>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</si>
  <si>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</si>
  <si>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</si>
  <si>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</si>
  <si>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</si>
  <si>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</si>
  <si>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</si>
  <si>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</si>
  <si>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</si>
  <si>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</si>
  <si>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</si>
  <si>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</si>
  <si>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</si>
  <si>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</si>
  <si>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</si>
  <si>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</si>
  <si>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</si>
  <si>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</si>
  <si>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</si>
  <si>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</si>
  <si>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</si>
  <si>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</si>
  <si>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</si>
  <si>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</si>
  <si>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</si>
  <si>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</si>
  <si>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</si>
  <si>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</si>
  <si>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</si>
  <si>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</si>
  <si>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</si>
  <si>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</si>
  <si>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</si>
  <si>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</si>
  <si>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</si>
  <si>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</si>
  <si>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</si>
  <si>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</si>
  <si>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</si>
  <si>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</si>
  <si>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</si>
  <si>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</si>
  <si>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</si>
  <si>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</si>
  <si>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</si>
  <si>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</si>
  <si>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</si>
  <si>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</si>
  <si>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</si>
  <si>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</si>
  <si>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</si>
  <si>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</si>
  <si>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</si>
  <si>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</si>
  <si>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</si>
  <si>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</si>
  <si>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</si>
  <si>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</si>
  <si>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</si>
  <si>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</si>
  <si>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</si>
  <si>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</si>
  <si>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</si>
  <si>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</si>
  <si>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</si>
  <si>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</si>
  <si>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</si>
  <si>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</si>
  <si>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</si>
  <si>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</si>
  <si>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</si>
  <si>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</si>
  <si>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</si>
  <si>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</si>
  <si>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</si>
  <si>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</si>
  <si>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</si>
  <si>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</si>
  <si>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</si>
  <si>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</si>
  <si>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</si>
  <si>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</si>
  <si>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</si>
  <si>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</si>
  <si>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</si>
  <si>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</si>
  <si>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</si>
  <si>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</si>
  <si>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</si>
  <si>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</si>
  <si>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</si>
  <si>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</si>
  <si>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</si>
  <si>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</si>
  <si>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</si>
  <si>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</si>
  <si>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</si>
  <si>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</si>
  <si>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</si>
  <si>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</si>
  <si>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</si>
  <si>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</si>
  <si>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</si>
  <si>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</si>
  <si>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</si>
  <si>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</si>
  <si>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</si>
  <si>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</si>
  <si>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</si>
  <si>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</si>
  <si>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</si>
  <si>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</si>
  <si>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</si>
  <si>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</si>
  <si>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</si>
  <si>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</si>
  <si>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</si>
  <si>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</si>
  <si>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</si>
  <si>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</si>
  <si>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</si>
  <si>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</si>
  <si>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</si>
  <si>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</si>
  <si>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</si>
  <si>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</si>
  <si>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</si>
  <si>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</si>
  <si>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</si>
  <si>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</si>
  <si>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</si>
  <si>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</si>
  <si>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</si>
  <si>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</si>
  <si>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</si>
  <si>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</si>
  <si>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</si>
  <si>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</si>
  <si>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</si>
  <si>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</si>
  <si>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</si>
  <si>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</si>
  <si>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</si>
  <si>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</si>
  <si>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</si>
  <si>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</si>
  <si>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</si>
  <si>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</si>
  <si>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</si>
  <si>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</si>
  <si>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</si>
  <si>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</si>
  <si>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</si>
  <si>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</si>
  <si>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</si>
  <si>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</si>
  <si>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</si>
  <si>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</si>
  <si>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</si>
  <si>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</si>
  <si>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</si>
  <si>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</si>
  <si>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</si>
  <si>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</si>
  <si>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</si>
  <si>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</si>
  <si>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</si>
  <si>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</si>
  <si>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</si>
  <si>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</si>
  <si>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</si>
  <si>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</si>
  <si>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</si>
  <si>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</si>
  <si>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</si>
  <si>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</si>
  <si>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</si>
  <si>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</si>
  <si>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</si>
  <si>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</si>
  <si>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</si>
  <si>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</si>
  <si>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</si>
  <si>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</si>
  <si>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</si>
  <si>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</si>
  <si>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</si>
  <si>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</si>
  <si>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</si>
  <si>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</si>
  <si>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</si>
  <si>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</si>
  <si>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</si>
  <si>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</si>
  <si>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</si>
  <si>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</si>
  <si>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</si>
  <si>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</si>
  <si>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</si>
  <si>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</si>
  <si>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</si>
  <si>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</si>
  <si>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</si>
  <si>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</si>
  <si>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</si>
  <si>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</si>
  <si>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</si>
  <si>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</si>
  <si>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</si>
  <si>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</si>
  <si>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</si>
  <si>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</si>
  <si>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</si>
  <si>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</si>
  <si>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</si>
  <si>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</si>
  <si>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</si>
  <si>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</si>
  <si>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</si>
  <si>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</si>
  <si>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</si>
  <si>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</si>
  <si>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</si>
  <si>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</si>
  <si>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</si>
  <si>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</si>
  <si>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</si>
  <si>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</si>
  <si>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</si>
  <si>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</si>
  <si>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</si>
  <si>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</si>
  <si>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</si>
  <si>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</si>
  <si>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</si>
  <si>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</si>
  <si>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</si>
  <si>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</si>
  <si>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</si>
  <si>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</si>
  <si>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</si>
  <si>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</si>
  <si>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</si>
  <si>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</si>
  <si>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</si>
  <si>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</si>
  <si>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</si>
  <si>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</si>
  <si>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</si>
  <si>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</si>
  <si>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</si>
  <si>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</si>
  <si>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</si>
  <si>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</si>
  <si>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</si>
  <si>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</si>
  <si>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</si>
  <si>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</si>
  <si>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</si>
  <si>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</si>
  <si>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</si>
  <si>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</si>
  <si>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</si>
  <si>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</si>
  <si>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</si>
  <si>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</si>
  <si>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</si>
  <si>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</si>
  <si>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</si>
  <si>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</si>
  <si>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</si>
  <si>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</si>
  <si>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</si>
  <si>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</si>
  <si>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</si>
  <si>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</si>
  <si>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</si>
  <si>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</si>
  <si>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</si>
  <si>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</si>
  <si>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</si>
  <si>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</si>
  <si>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</si>
  <si>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</si>
  <si>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</si>
  <si>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</si>
  <si>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</si>
  <si>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</si>
  <si>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</si>
  <si>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</si>
  <si>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</si>
  <si>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</si>
  <si>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</si>
  <si>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</si>
  <si>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</si>
  <si>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</si>
  <si>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</si>
  <si>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</si>
  <si>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</si>
  <si>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</si>
  <si>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</si>
  <si>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</si>
  <si>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</si>
  <si>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</si>
  <si>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</si>
  <si>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</si>
  <si>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</si>
  <si>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</si>
  <si>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</si>
  <si>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</si>
  <si>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</si>
  <si>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</si>
  <si>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</si>
  <si>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</si>
  <si>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</si>
  <si>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</si>
  <si>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</si>
  <si>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</si>
  <si>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</si>
  <si>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</si>
  <si>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</si>
  <si>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</si>
  <si>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</si>
  <si>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</si>
  <si>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</si>
  <si>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</si>
  <si>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</si>
  <si>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</si>
  <si>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</si>
  <si>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</si>
  <si>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</si>
  <si>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</si>
  <si>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</si>
  <si>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</si>
  <si>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</si>
  <si>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</si>
  <si>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</si>
  <si>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</si>
  <si>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</si>
  <si>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</si>
  <si>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</si>
  <si>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</si>
  <si>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</si>
  <si>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</si>
  <si>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</si>
  <si>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</si>
  <si>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</si>
  <si>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</si>
  <si>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</si>
  <si>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</si>
  <si>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</si>
  <si>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</si>
  <si>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</si>
  <si>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</si>
  <si>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</si>
  <si>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</si>
  <si>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</si>
  <si>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</si>
  <si>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</si>
  <si>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</si>
  <si>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</si>
  <si>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</si>
  <si>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</si>
  <si>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</si>
  <si>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</si>
  <si>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</si>
  <si>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</si>
  <si>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</si>
  <si>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</si>
  <si>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</si>
  <si>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</si>
  <si>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</si>
  <si>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</si>
  <si>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</si>
  <si>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</si>
  <si>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</si>
  <si>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</si>
  <si>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</si>
  <si>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</si>
  <si>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</si>
  <si>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</si>
  <si>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</si>
  <si>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</si>
  <si>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</si>
  <si>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</si>
  <si>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</si>
  <si>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</si>
  <si>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</si>
  <si>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</si>
  <si>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</si>
  <si>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</si>
  <si>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</si>
  <si>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</si>
  <si>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</si>
  <si>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</si>
  <si>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</si>
  <si>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</si>
  <si>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</si>
  <si>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</si>
  <si>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</si>
  <si>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</si>
  <si>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</si>
  <si>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</si>
  <si>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</si>
  <si>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</si>
  <si>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</si>
  <si>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</si>
  <si>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</si>
  <si>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</si>
  <si>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</si>
  <si>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</si>
  <si>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</si>
  <si>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</si>
  <si>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</si>
  <si>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</si>
  <si>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</si>
  <si>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</si>
  <si>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</si>
  <si>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</si>
  <si>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</si>
  <si>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</si>
  <si>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</si>
  <si>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</si>
  <si>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</si>
  <si>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</si>
  <si>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</si>
  <si>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</si>
  <si>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</si>
  <si>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</si>
  <si>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</si>
  <si>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</si>
  <si>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</si>
  <si>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</si>
  <si>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</si>
  <si>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</si>
  <si>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</si>
  <si>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</si>
  <si>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</si>
  <si>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</si>
  <si>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</si>
  <si>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</si>
  <si>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</si>
  <si>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</si>
  <si>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</si>
  <si>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</si>
  <si>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</si>
  <si>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</si>
  <si>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</si>
  <si>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</si>
  <si>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</si>
  <si>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</si>
  <si>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</si>
  <si>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</si>
  <si>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</si>
  <si>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</si>
  <si>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</si>
  <si>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</si>
  <si>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</si>
  <si>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</si>
  <si>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</si>
  <si>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</si>
  <si>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</si>
  <si>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</si>
  <si>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</si>
  <si>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</si>
  <si>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</si>
  <si>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</si>
  <si>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</si>
  <si>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</si>
  <si>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</si>
  <si>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</si>
  <si>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</si>
  <si>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</si>
  <si>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</si>
  <si>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</si>
  <si>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</si>
  <si>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</si>
  <si>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</si>
  <si>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</si>
  <si>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</si>
  <si>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</si>
  <si>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</si>
  <si>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</si>
  <si>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</si>
  <si>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</si>
  <si>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</si>
  <si>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</si>
  <si>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</si>
  <si>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</si>
  <si>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</si>
  <si>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</si>
  <si>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</si>
  <si>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</si>
  <si>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</si>
  <si>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</si>
  <si>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</si>
  <si>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</si>
  <si>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</si>
  <si>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</si>
  <si>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</si>
  <si>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</si>
  <si>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</si>
  <si>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</si>
  <si>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</si>
  <si>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</si>
  <si>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</si>
  <si>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</si>
  <si>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</si>
  <si>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</si>
  <si>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</si>
  <si>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</si>
  <si>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</si>
  <si>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</si>
  <si>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</si>
  <si>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</si>
  <si>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</si>
  <si>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</si>
  <si>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</si>
  <si>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</si>
  <si>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</si>
  <si>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</si>
  <si>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</si>
  <si>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</si>
  <si>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</si>
  <si>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</si>
  <si>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</si>
  <si>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</si>
  <si>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</si>
  <si>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</si>
  <si>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</si>
  <si>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</si>
  <si>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</si>
  <si>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</si>
  <si>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</si>
  <si>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</si>
  <si>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</si>
  <si>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</si>
  <si>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</si>
  <si>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</si>
  <si>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</si>
  <si>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</si>
  <si>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</si>
  <si>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</si>
  <si>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</si>
  <si>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</si>
  <si>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</si>
  <si>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</si>
  <si>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</si>
  <si>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</si>
  <si>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</si>
  <si>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</si>
  <si>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</si>
  <si>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</si>
  <si>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</si>
  <si>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</si>
  <si>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</si>
  <si>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</si>
  <si>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</si>
  <si>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</si>
  <si>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</si>
  <si>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</si>
  <si>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</si>
  <si>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</si>
  <si>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</si>
  <si>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</si>
  <si>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</si>
  <si>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</si>
  <si>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</si>
  <si>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</si>
  <si>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</si>
  <si>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</si>
  <si>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</si>
  <si>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</si>
  <si>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</si>
  <si>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</si>
  <si>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</si>
  <si>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</si>
  <si>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</si>
  <si>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</si>
  <si>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</si>
  <si>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</si>
  <si>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</si>
  <si>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</si>
  <si>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</si>
  <si>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</si>
  <si>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</si>
  <si>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</si>
  <si>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</si>
  <si>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</si>
  <si>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</si>
  <si>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</si>
  <si>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</si>
  <si>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</si>
  <si>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</si>
  <si>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</si>
  <si>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</si>
  <si>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</si>
  <si>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</si>
  <si>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</si>
  <si>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</si>
  <si>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</si>
  <si>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</si>
  <si>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</si>
  <si>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</si>
  <si>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</si>
  <si>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</si>
  <si>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</si>
  <si>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</si>
  <si>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</si>
  <si>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</si>
  <si>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</si>
  <si>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</si>
  <si>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</si>
  <si>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</si>
  <si>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</si>
  <si>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</si>
  <si>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</si>
  <si>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</si>
  <si>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</si>
  <si>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</si>
  <si>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</si>
  <si>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</si>
  <si>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</si>
  <si>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</si>
  <si>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</si>
  <si>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</si>
  <si>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</si>
  <si>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</si>
  <si>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</si>
  <si>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</si>
  <si>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</si>
  <si>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</si>
  <si>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</si>
  <si>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</si>
  <si>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</si>
  <si>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</si>
  <si>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</si>
  <si>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</si>
  <si>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</si>
  <si>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</si>
  <si>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</si>
  <si>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</si>
  <si>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</si>
  <si>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</si>
  <si>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</si>
  <si>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</si>
  <si>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</si>
  <si>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</si>
  <si>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</si>
  <si>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</si>
  <si>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</si>
  <si>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</si>
  <si>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</si>
  <si>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</si>
  <si>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</si>
  <si>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</si>
  <si>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</si>
  <si>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</si>
  <si>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</si>
  <si>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</si>
  <si>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</si>
  <si>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</si>
  <si>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</si>
  <si>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</si>
  <si>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</si>
  <si>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</si>
  <si>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</si>
  <si>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</si>
  <si>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</si>
  <si>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</si>
  <si>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</si>
  <si>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</si>
  <si>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</si>
  <si>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</si>
  <si>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</si>
  <si>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</si>
  <si>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</si>
  <si>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</si>
  <si>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</si>
  <si>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</si>
  <si>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</si>
  <si>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</si>
  <si>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</si>
  <si>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</si>
  <si>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</si>
  <si>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</si>
  <si>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</si>
  <si>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</si>
  <si>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</si>
  <si>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</si>
  <si>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</si>
  <si>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</si>
  <si>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</si>
  <si>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</si>
  <si>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</si>
  <si>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</si>
  <si>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</si>
  <si>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</si>
  <si>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</si>
  <si>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</si>
  <si>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</si>
  <si>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</si>
  <si>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</si>
  <si>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</si>
  <si>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</si>
  <si>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</si>
  <si>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</si>
  <si>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</si>
  <si>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</si>
  <si>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</si>
  <si>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</si>
  <si>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</si>
  <si>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</si>
  <si>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</si>
  <si>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</si>
  <si>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</si>
  <si>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</si>
  <si>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</si>
  <si>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</si>
  <si>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</si>
  <si>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</si>
  <si>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</si>
  <si>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</si>
  <si>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</si>
  <si>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</si>
  <si>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</si>
  <si>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</si>
  <si>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</si>
  <si>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</si>
  <si>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</si>
  <si>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</si>
  <si>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</si>
  <si>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</si>
  <si>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</si>
  <si>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</si>
  <si>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</si>
  <si>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</si>
  <si>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</si>
  <si>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</si>
  <si>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</si>
  <si>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</si>
  <si>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</si>
  <si>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</si>
  <si>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</si>
  <si>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</si>
  <si>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</si>
  <si>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</si>
  <si>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</si>
  <si>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</si>
  <si>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</si>
  <si>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</si>
  <si>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</si>
  <si>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</si>
  <si>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</si>
  <si>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</si>
  <si>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</si>
  <si>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</si>
  <si>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</si>
  <si>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</si>
  <si>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</si>
  <si>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</si>
  <si>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</si>
  <si>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</si>
  <si>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</si>
  <si>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</si>
  <si>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</si>
  <si>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</si>
  <si>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</si>
  <si>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</si>
  <si>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</si>
  <si>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</si>
  <si>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</si>
  <si>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</si>
  <si>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</si>
  <si>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</si>
  <si>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</si>
  <si>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</si>
  <si>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</si>
  <si>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</si>
  <si>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</si>
  <si>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</si>
  <si>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</si>
  <si>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</si>
  <si>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</si>
  <si>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</si>
  <si>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</si>
  <si>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</si>
  <si>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</si>
  <si>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</si>
  <si>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</si>
  <si>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</si>
  <si>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</si>
  <si>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</si>
  <si>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</si>
  <si>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</si>
  <si>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</si>
  <si>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</si>
  <si>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</si>
  <si>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</si>
  <si>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</si>
  <si>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</si>
  <si>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</si>
  <si>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</si>
  <si>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</si>
  <si>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</si>
  <si>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</si>
  <si>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</si>
  <si>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</si>
  <si>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</si>
  <si>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</si>
  <si>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</si>
  <si>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</si>
  <si>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</si>
  <si>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</si>
  <si>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</si>
  <si>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</si>
  <si>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</si>
  <si>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</si>
  <si>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</si>
  <si>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</si>
  <si>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</si>
  <si>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</si>
  <si>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</si>
  <si>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</si>
  <si>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</si>
  <si>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</si>
  <si>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</si>
  <si>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</si>
  <si>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</si>
  <si>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</si>
  <si>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</si>
  <si>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</si>
  <si>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</si>
  <si>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</si>
  <si>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</si>
  <si>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</si>
  <si>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</si>
  <si>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</si>
  <si>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</si>
  <si>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</si>
  <si>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</si>
  <si>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</si>
  <si>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</si>
  <si>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</si>
  <si>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</si>
  <si>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</si>
  <si>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</si>
  <si>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</si>
  <si>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</si>
  <si>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</si>
  <si>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</si>
  <si>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</si>
  <si>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</si>
  <si>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</si>
  <si>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</si>
  <si>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</si>
  <si>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</si>
  <si>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</si>
  <si>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</si>
  <si>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</si>
  <si>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</si>
  <si>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</si>
  <si>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</si>
  <si>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</si>
  <si>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</si>
  <si>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</si>
  <si>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</si>
  <si>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</si>
  <si>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</si>
  <si>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</si>
  <si>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</si>
  <si>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</si>
  <si>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</si>
  <si>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</si>
  <si>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</si>
  <si>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</si>
  <si>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</si>
  <si>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</si>
  <si>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</si>
  <si>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</si>
  <si>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</si>
  <si>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</si>
  <si>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</si>
  <si>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</si>
  <si>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</si>
  <si>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</si>
  <si>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</si>
  <si>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</si>
  <si>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</si>
  <si>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</si>
  <si>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</si>
  <si>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</si>
  <si>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</si>
  <si>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</si>
  <si>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</si>
  <si>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</si>
  <si>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</si>
  <si>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</si>
  <si>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</si>
  <si>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</si>
  <si>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</si>
  <si>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</si>
  <si>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</si>
  <si>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</si>
  <si>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</si>
  <si>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</si>
  <si>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</si>
  <si>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</si>
  <si>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</si>
  <si>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</si>
  <si>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</si>
  <si>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</si>
  <si>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</si>
  <si>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</si>
  <si>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</si>
  <si>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</si>
  <si>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</si>
  <si>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</si>
  <si>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</si>
  <si>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</si>
  <si>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</si>
  <si>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</si>
  <si>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</si>
  <si>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</si>
  <si>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</si>
  <si>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</si>
  <si>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</si>
  <si>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</si>
  <si>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</si>
  <si>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</si>
  <si>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</si>
  <si>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</si>
  <si>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</si>
  <si>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</si>
  <si>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</si>
  <si>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</si>
  <si>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</si>
  <si>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</si>
  <si>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</si>
  <si>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</si>
  <si>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</si>
  <si>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</si>
  <si>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</si>
  <si>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</si>
  <si>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</si>
  <si>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</si>
  <si>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</si>
  <si>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</si>
  <si>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</si>
  <si>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</si>
  <si>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</si>
  <si>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</si>
  <si>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</si>
  <si>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</si>
  <si>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</si>
  <si>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</si>
  <si>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</si>
  <si>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</si>
  <si>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</si>
  <si>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</si>
  <si>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</si>
  <si>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</si>
  <si>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</si>
  <si>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</si>
  <si>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</si>
  <si>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</si>
  <si>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</si>
  <si>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</si>
  <si>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</si>
  <si>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</si>
  <si>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</si>
  <si>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</si>
  <si>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</si>
  <si>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</si>
  <si>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</si>
  <si>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</si>
  <si>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</si>
  <si>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</si>
  <si>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</si>
  <si>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</si>
  <si>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</si>
  <si>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</si>
  <si>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</si>
  <si>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</si>
  <si>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</si>
  <si>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</si>
  <si>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</si>
  <si>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</si>
  <si>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</si>
  <si>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</si>
  <si>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</si>
  <si>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</si>
  <si>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</si>
  <si>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</si>
  <si>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</si>
  <si>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</si>
  <si>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</si>
  <si>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</si>
  <si>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</si>
  <si>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</si>
  <si>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</si>
  <si>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</si>
  <si>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</si>
  <si>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</si>
  <si>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</si>
  <si>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</si>
  <si>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</si>
  <si>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</si>
  <si>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</si>
  <si>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</si>
  <si>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</si>
  <si>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</si>
  <si>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</si>
  <si>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</si>
  <si>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</si>
  <si>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</si>
  <si>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</si>
  <si>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</si>
  <si>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</si>
  <si>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</si>
  <si>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</si>
  <si>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</si>
  <si>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</si>
  <si>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</si>
  <si>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</si>
  <si>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</si>
  <si>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</si>
  <si>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</si>
  <si>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</si>
  <si>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</si>
  <si>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</si>
  <si>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</si>
  <si>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</si>
  <si>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</si>
  <si>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</si>
  <si>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</si>
  <si>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</si>
  <si>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</si>
  <si>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</si>
  <si>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</si>
  <si>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</si>
  <si>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</si>
  <si>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</si>
  <si>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</si>
  <si>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</si>
  <si>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</si>
  <si>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</si>
  <si>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</si>
  <si>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</si>
  <si>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</si>
  <si>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</si>
  <si>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</si>
  <si>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</si>
  <si>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</si>
  <si>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</si>
  <si>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</si>
  <si>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</si>
  <si>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</si>
  <si>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</si>
  <si>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</si>
  <si>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</si>
  <si>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</si>
  <si>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</si>
  <si>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</si>
  <si>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</si>
  <si>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</si>
  <si>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</si>
  <si>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</si>
  <si>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</si>
  <si>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</si>
  <si>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</si>
  <si>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</si>
  <si>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</si>
  <si>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</si>
  <si>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</si>
  <si>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</si>
  <si>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</si>
  <si>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</si>
  <si>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</si>
  <si>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</si>
  <si>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</si>
  <si>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</si>
  <si>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</si>
  <si>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</si>
  <si>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</si>
  <si>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</si>
  <si>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</si>
  <si>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</si>
  <si>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</si>
  <si>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</si>
  <si>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</si>
  <si>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</si>
  <si>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</si>
  <si>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</si>
  <si>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</si>
  <si>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</si>
  <si>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</si>
  <si>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</si>
  <si>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</si>
  <si>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</si>
  <si>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</si>
  <si>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</si>
  <si>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</si>
  <si>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</si>
  <si>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</si>
  <si>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</si>
  <si>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</si>
  <si>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</si>
  <si>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</si>
  <si>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</si>
  <si>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</si>
  <si>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</si>
  <si>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</si>
  <si>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</si>
  <si>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</si>
  <si>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</si>
  <si>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</si>
  <si>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</si>
  <si>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</si>
  <si>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</si>
  <si>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</si>
  <si>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</si>
  <si>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</si>
  <si>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</si>
  <si>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</si>
  <si>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</si>
  <si>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</si>
  <si>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</si>
  <si>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</si>
  <si>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</si>
  <si>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</si>
  <si>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</si>
  <si>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</si>
  <si>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</si>
  <si>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</si>
  <si>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</si>
  <si>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</si>
  <si>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</si>
  <si>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</si>
  <si>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</si>
  <si>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</si>
  <si>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</si>
  <si>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</si>
  <si>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</si>
  <si>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</si>
  <si>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</si>
  <si>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</si>
  <si>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</si>
  <si>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</si>
  <si>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</si>
  <si>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</si>
  <si>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</si>
  <si>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</si>
  <si>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</si>
  <si>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</si>
  <si>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</si>
  <si>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</si>
  <si>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</si>
  <si>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</si>
  <si>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</si>
  <si>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</si>
  <si>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</si>
  <si>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</si>
  <si>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</si>
  <si>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</si>
  <si>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</si>
  <si>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</si>
  <si>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</si>
  <si>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</si>
  <si>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</si>
  <si>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</si>
  <si>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</si>
  <si>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</si>
  <si>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</si>
  <si>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</si>
  <si>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</si>
  <si>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</si>
  <si>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</si>
  <si>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</si>
  <si>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</si>
  <si>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</si>
  <si>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</si>
  <si>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</si>
  <si>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</si>
  <si>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</si>
  <si>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</si>
  <si>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</si>
  <si>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</si>
  <si>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</si>
  <si>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</si>
  <si>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</si>
  <si>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</si>
  <si>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</si>
  <si>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</si>
  <si>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</si>
  <si>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</si>
  <si>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</si>
  <si>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</si>
  <si>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</si>
  <si>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</si>
  <si>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</si>
  <si>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</si>
  <si>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</si>
  <si>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</si>
  <si>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</si>
  <si>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</si>
  <si>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</si>
  <si>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</si>
  <si>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</si>
  <si>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</si>
  <si>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</si>
  <si>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</si>
  <si>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</si>
  <si>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</si>
  <si>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</si>
  <si>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</si>
  <si>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</si>
  <si>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</si>
  <si>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</si>
  <si>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</si>
  <si>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</si>
  <si>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</si>
  <si>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</si>
  <si>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</si>
  <si>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</si>
  <si>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</si>
  <si>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</si>
  <si>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</si>
  <si>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</si>
  <si>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</si>
  <si>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</si>
  <si>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</si>
  <si>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</si>
  <si>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</si>
  <si>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</si>
  <si>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</si>
  <si>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</si>
  <si>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</si>
  <si>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</si>
  <si>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</si>
  <si>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</si>
  <si>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</si>
  <si>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</si>
  <si>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</si>
  <si>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</si>
  <si>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</si>
  <si>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</si>
  <si>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</si>
  <si>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</si>
  <si>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</si>
  <si>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</si>
  <si>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</si>
  <si>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</si>
  <si>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</si>
  <si>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</si>
  <si>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</si>
  <si>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</si>
  <si>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</si>
  <si>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</si>
  <si>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</si>
  <si>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</si>
  <si>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</si>
  <si>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</si>
  <si>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</si>
  <si>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</si>
  <si>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</si>
  <si>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</si>
  <si>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</si>
  <si>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</si>
  <si>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</si>
  <si>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</si>
  <si>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</si>
  <si>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</si>
  <si>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</si>
  <si>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</si>
  <si>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</si>
  <si>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</si>
  <si>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</si>
  <si>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</si>
  <si>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</si>
  <si>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</si>
  <si>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</si>
  <si>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</si>
  <si>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</si>
  <si>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</si>
  <si>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</si>
  <si>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</si>
  <si>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</si>
  <si>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</si>
  <si>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</si>
  <si>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</si>
  <si>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</si>
  <si>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</si>
  <si>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</si>
  <si>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</si>
  <si>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</si>
  <si>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</si>
  <si>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</si>
  <si>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</si>
  <si>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</si>
  <si>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</si>
  <si>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</si>
  <si>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</si>
  <si>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</si>
  <si>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</si>
  <si>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</si>
  <si>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</si>
  <si>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</si>
  <si>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</si>
  <si>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</si>
  <si>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</si>
  <si>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</si>
  <si>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</si>
  <si>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</si>
  <si>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</si>
  <si>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</si>
  <si>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</si>
  <si>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</si>
  <si>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</si>
  <si>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</si>
  <si>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</si>
  <si>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</si>
  <si>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</si>
  <si>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</si>
  <si>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</si>
  <si>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</si>
  <si>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</si>
  <si>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</si>
  <si>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</si>
  <si>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</si>
  <si>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</si>
  <si>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</si>
  <si>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</si>
  <si>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</si>
  <si>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</si>
  <si>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</si>
  <si>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</si>
  <si>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</si>
  <si>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</si>
  <si>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</si>
  <si>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</si>
  <si>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</si>
  <si>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</si>
  <si>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</si>
  <si>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</si>
  <si>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</si>
  <si>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</si>
  <si>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</si>
  <si>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</si>
  <si>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</si>
  <si>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</si>
  <si>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</si>
  <si>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</si>
  <si>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</si>
  <si>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</si>
  <si>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</si>
  <si>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</si>
  <si>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</si>
  <si>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</si>
  <si>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</si>
  <si>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</si>
  <si>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</si>
  <si>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</si>
  <si>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</si>
  <si>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</si>
  <si>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</si>
  <si>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</si>
  <si>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</si>
  <si>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</si>
  <si>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</si>
  <si>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</si>
  <si>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</si>
  <si>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</si>
  <si>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</si>
  <si>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</si>
  <si>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</si>
  <si>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</si>
  <si>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</si>
  <si>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</si>
  <si>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</si>
  <si>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</si>
  <si>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</si>
  <si>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</si>
  <si>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</si>
  <si>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</si>
  <si>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</si>
  <si>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</si>
  <si>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</si>
  <si>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</si>
  <si>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</si>
  <si>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</si>
  <si>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</si>
  <si>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</si>
  <si>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</si>
  <si>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</si>
  <si>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</si>
  <si>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</si>
  <si>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</si>
  <si>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</si>
  <si>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</si>
  <si>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</si>
  <si>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</si>
  <si>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</si>
  <si>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</si>
  <si>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</si>
  <si>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</si>
  <si>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</si>
  <si>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</si>
  <si>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</si>
  <si>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</si>
  <si>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</si>
  <si>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</si>
  <si>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</si>
  <si>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</si>
  <si>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</si>
  <si>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</si>
  <si>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</si>
  <si>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</si>
  <si>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</si>
  <si>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</si>
  <si>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</si>
  <si>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</si>
  <si>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</si>
  <si>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</si>
  <si>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</si>
  <si>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</si>
  <si>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</si>
  <si>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</si>
  <si>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</si>
  <si>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</si>
  <si>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</si>
  <si>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</si>
  <si>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</si>
  <si>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</si>
  <si>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</si>
  <si>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</si>
  <si>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</si>
  <si>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</si>
  <si>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</si>
  <si>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</si>
  <si>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</si>
  <si>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</si>
  <si>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</si>
  <si>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</si>
  <si>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</si>
  <si>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</si>
  <si>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</si>
  <si>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</si>
  <si>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</si>
  <si>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</si>
  <si>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</si>
  <si>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</si>
  <si>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</si>
  <si>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</si>
  <si>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</si>
  <si>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</si>
  <si>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</si>
  <si>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</si>
  <si>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</si>
  <si>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</si>
  <si>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</si>
  <si>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</si>
  <si>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</si>
  <si>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</si>
  <si>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</si>
  <si>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</si>
  <si>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</si>
  <si>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</si>
  <si>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</si>
  <si>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</si>
  <si>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</si>
  <si>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</si>
  <si>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</si>
  <si>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</si>
  <si>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</si>
  <si>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</si>
  <si>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</si>
  <si>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</si>
  <si>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</si>
  <si>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</si>
  <si>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</si>
  <si>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</si>
  <si>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</si>
  <si>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</si>
  <si>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</si>
  <si>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</si>
  <si>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</si>
  <si>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</si>
  <si>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</si>
  <si>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</si>
  <si>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</si>
  <si>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</si>
  <si>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</si>
  <si>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</si>
  <si>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</si>
  <si>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</si>
  <si>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</si>
  <si>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</si>
  <si>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</si>
  <si>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</si>
  <si>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</si>
  <si>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</si>
  <si>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</si>
  <si>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</si>
  <si>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</si>
  <si>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</si>
  <si>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</si>
  <si>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</si>
  <si>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</si>
  <si>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</si>
  <si>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</si>
  <si>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</si>
  <si>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</si>
  <si>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</si>
  <si>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</si>
  <si>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</si>
  <si>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</si>
  <si>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</si>
  <si>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</si>
  <si>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</si>
  <si>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</si>
  <si>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</si>
  <si>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</si>
  <si>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</si>
  <si>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</si>
  <si>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</si>
  <si>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</si>
  <si>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</si>
  <si>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</si>
  <si>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</si>
  <si>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</si>
  <si>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</si>
  <si>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</si>
  <si>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</si>
  <si>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</si>
  <si>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</si>
  <si>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</si>
  <si>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</si>
  <si>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</si>
  <si>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</si>
  <si>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</si>
  <si>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</si>
  <si>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</si>
  <si>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</si>
  <si>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</si>
  <si>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</si>
  <si>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</si>
  <si>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</si>
  <si>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</si>
  <si>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</si>
  <si>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</si>
  <si>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</si>
  <si>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</si>
  <si>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</si>
  <si>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</si>
  <si>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</si>
  <si>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</si>
  <si>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</si>
  <si>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</si>
  <si>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</si>
  <si>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</si>
  <si>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</si>
  <si>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</si>
  <si>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</si>
  <si>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</si>
  <si>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</si>
  <si>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</si>
  <si>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</si>
  <si>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</si>
  <si>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</si>
  <si>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</si>
  <si>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</si>
  <si>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</si>
  <si>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</si>
  <si>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</si>
  <si>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</si>
  <si>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</si>
  <si>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</si>
  <si>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</si>
  <si>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</si>
  <si>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</si>
  <si>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</si>
  <si>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</si>
  <si>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</si>
  <si>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</si>
  <si>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</si>
  <si>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</si>
  <si>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</si>
  <si>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</si>
  <si>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</si>
  <si>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</si>
  <si>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</si>
  <si>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</si>
  <si>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</si>
  <si>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</si>
  <si>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</si>
  <si>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</si>
  <si>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</si>
  <si>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</si>
  <si>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</si>
  <si>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</si>
  <si>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</si>
  <si>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</si>
  <si>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</si>
  <si>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</si>
  <si>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</si>
  <si>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</si>
  <si>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</si>
  <si>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</si>
  <si>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</si>
  <si>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</si>
  <si>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</si>
  <si>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</si>
  <si>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</si>
  <si>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</si>
  <si>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</si>
  <si>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</si>
  <si>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</si>
  <si>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</si>
  <si>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</si>
  <si>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</si>
  <si>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</si>
  <si>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</si>
  <si>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</si>
  <si>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</si>
  <si>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</si>
  <si>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</si>
  <si>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</si>
  <si>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</si>
  <si>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</si>
  <si>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</si>
  <si>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</si>
  <si>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</si>
  <si>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</si>
  <si>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</si>
  <si>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</si>
  <si>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</si>
  <si>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</si>
  <si>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</si>
  <si>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</si>
  <si>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</si>
  <si>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</si>
  <si>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</si>
  <si>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</si>
  <si>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</si>
  <si>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</si>
  <si>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</si>
  <si>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</si>
  <si>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</si>
  <si>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</si>
  <si>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</si>
  <si>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</si>
  <si>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</si>
  <si>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</si>
  <si>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</si>
  <si>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</si>
  <si>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</si>
  <si>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</si>
  <si>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</si>
  <si>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</si>
  <si>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</si>
  <si>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</si>
  <si>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</si>
  <si>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</si>
  <si>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</si>
  <si>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</si>
  <si>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</si>
  <si>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</si>
  <si>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</si>
  <si>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</si>
  <si>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</si>
  <si>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</si>
  <si>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</si>
  <si>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</si>
  <si>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</si>
  <si>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</si>
  <si>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</si>
  <si>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</si>
  <si>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</si>
  <si>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</si>
  <si>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</si>
  <si>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</si>
  <si>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</si>
  <si>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</si>
  <si>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</si>
  <si>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</si>
  <si>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</si>
  <si>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</si>
  <si>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</si>
  <si>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</si>
  <si>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</si>
  <si>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</si>
  <si>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</si>
  <si>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</si>
  <si>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</si>
  <si>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</si>
  <si>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</si>
  <si>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</si>
  <si>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</si>
  <si>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</si>
  <si>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</si>
  <si>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</si>
  <si>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</si>
  <si>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</si>
  <si>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</si>
  <si>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</si>
  <si>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</si>
  <si>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</si>
  <si>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</si>
  <si>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</si>
  <si>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</si>
  <si>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</si>
  <si>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</si>
  <si>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</si>
  <si>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</si>
  <si>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</si>
  <si>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INSTITUTO COLOMBIANO DE BIENESTAR FAMILIAR</t>
  </si>
  <si>
    <t>MARIA CAMILA DUARTE LLANO</t>
  </si>
  <si>
    <t>CARRERA 4 # 39A - 64</t>
  </si>
  <si>
    <t>fundameraki@yahoo.com</t>
  </si>
  <si>
    <t>2021-25-10000909</t>
  </si>
  <si>
    <t>MERAKIFTI C</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</si>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</sst>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3"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44193.477476157408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1" t="str">
        <f>HYPERLINK("#Integrante_1!A109","CAPACIDAD RESIDUAL")</f>
        <v>CAPACIDAD RESIDUAL</v>
      </c>
      <c r="F8" s="272"/>
      <c r="G8" s="27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1" t="str">
        <f>HYPERLINK("#Integrante_1!A162","TALENTO HUMANO")</f>
        <v>TALENTO HUMANO</v>
      </c>
      <c r="F9" s="272"/>
      <c r="G9" s="27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1" t="str">
        <f>HYPERLINK("#Integrante_1!F162","INFRAESTRUCTURA")</f>
        <v>INFRAESTRUCTURA</v>
      </c>
      <c r="F10" s="272"/>
      <c r="G10" s="27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2728</v>
      </c>
      <c r="D15" s="35"/>
      <c r="E15" s="35"/>
      <c r="F15" s="5"/>
      <c r="G15" s="32" t="s">
        <v>1168</v>
      </c>
      <c r="H15" s="105" t="s">
        <v>516</v>
      </c>
      <c r="I15" s="32" t="s">
        <v>2629</v>
      </c>
      <c r="J15" s="110" t="s">
        <v>2637</v>
      </c>
      <c r="L15" s="268" t="s">
        <v>8</v>
      </c>
      <c r="M15" s="268"/>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8" t="s">
        <v>2729</v>
      </c>
      <c r="G20" s="5"/>
      <c r="H20" s="274"/>
      <c r="I20" s="145" t="s">
        <v>516</v>
      </c>
      <c r="J20" s="146" t="s">
        <v>542</v>
      </c>
      <c r="K20" s="147">
        <v>2409648765</v>
      </c>
      <c r="L20" s="148">
        <v>44221</v>
      </c>
      <c r="M20" s="148">
        <v>44561</v>
      </c>
      <c r="N20" s="131">
        <f>+(M20-L20)/30</f>
        <v>11.333333333333334</v>
      </c>
      <c r="O20" s="134"/>
      <c r="U20" s="130"/>
      <c r="V20" s="107">
        <f ca="1">NOW()</f>
        <v>44193.477476157408</v>
      </c>
      <c r="W20" s="107">
        <f ca="1">NOW()</f>
        <v>44193.477476157408</v>
      </c>
    </row>
    <row r="21" spans="1:23" ht="30" customHeight="1" outlineLevel="1" x14ac:dyDescent="0.25">
      <c r="A21" s="9"/>
      <c r="B21" s="72"/>
      <c r="C21" s="5"/>
      <c r="D21" s="5"/>
      <c r="E21" s="5"/>
      <c r="F21" s="5"/>
      <c r="G21" s="5"/>
      <c r="H21" s="71"/>
      <c r="I21" s="145" t="s">
        <v>516</v>
      </c>
      <c r="J21" s="146" t="s">
        <v>519</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71"/>
      <c r="I22" s="145" t="s">
        <v>516</v>
      </c>
      <c r="J22" s="146" t="s">
        <v>545</v>
      </c>
      <c r="K22" s="147"/>
      <c r="L22" s="148">
        <v>44221</v>
      </c>
      <c r="M22" s="148">
        <v>44561</v>
      </c>
      <c r="N22" s="132">
        <f t="shared" ref="N22:N33" si="1">+(M22-L22)/30</f>
        <v>11.333333333333334</v>
      </c>
      <c r="O22" s="135"/>
    </row>
    <row r="23" spans="1:23" ht="30" customHeight="1" outlineLevel="1" x14ac:dyDescent="0.25">
      <c r="A23" s="9"/>
      <c r="B23" s="103"/>
      <c r="C23" s="21"/>
      <c r="D23" s="21"/>
      <c r="E23" s="21"/>
      <c r="F23" s="5"/>
      <c r="G23" s="5"/>
      <c r="H23" s="71"/>
      <c r="I23" s="145" t="s">
        <v>516</v>
      </c>
      <c r="J23" s="146" t="s">
        <v>558</v>
      </c>
      <c r="K23" s="147"/>
      <c r="L23" s="148">
        <v>44221</v>
      </c>
      <c r="M23" s="148">
        <v>44561</v>
      </c>
      <c r="N23" s="132">
        <f t="shared" si="1"/>
        <v>11.333333333333334</v>
      </c>
      <c r="O23" s="135"/>
      <c r="Q23" s="106"/>
      <c r="R23" s="55"/>
      <c r="S23" s="107"/>
      <c r="T23" s="107"/>
    </row>
    <row r="24" spans="1:23" ht="30" customHeight="1" outlineLevel="1" x14ac:dyDescent="0.25">
      <c r="A24" s="9"/>
      <c r="B24" s="103"/>
      <c r="C24" s="21"/>
      <c r="D24" s="21"/>
      <c r="E24" s="21"/>
      <c r="F24" s="5"/>
      <c r="G24" s="5"/>
      <c r="H24" s="71"/>
      <c r="I24" s="145" t="s">
        <v>516</v>
      </c>
      <c r="J24" s="146" t="s">
        <v>521</v>
      </c>
      <c r="K24" s="147"/>
      <c r="L24" s="148">
        <v>44221</v>
      </c>
      <c r="M24" s="148">
        <v>44561</v>
      </c>
      <c r="N24" s="132">
        <f t="shared" si="1"/>
        <v>11.333333333333334</v>
      </c>
      <c r="O24" s="135"/>
    </row>
    <row r="25" spans="1:23" ht="30" customHeight="1" outlineLevel="1" x14ac:dyDescent="0.25">
      <c r="A25" s="9"/>
      <c r="B25" s="103"/>
      <c r="C25" s="21"/>
      <c r="D25" s="21"/>
      <c r="E25" s="21"/>
      <c r="F25" s="5"/>
      <c r="G25" s="5"/>
      <c r="H25" s="71"/>
      <c r="I25" s="145" t="s">
        <v>516</v>
      </c>
      <c r="J25" s="146" t="s">
        <v>626</v>
      </c>
      <c r="K25" s="147"/>
      <c r="L25" s="148">
        <v>44221</v>
      </c>
      <c r="M25" s="148">
        <v>44561</v>
      </c>
      <c r="N25" s="132">
        <f t="shared" si="1"/>
        <v>11.333333333333334</v>
      </c>
      <c r="O25" s="135"/>
    </row>
    <row r="26" spans="1:23" ht="30" customHeight="1" outlineLevel="1" x14ac:dyDescent="0.25">
      <c r="A26" s="9"/>
      <c r="B26" s="103"/>
      <c r="C26" s="21"/>
      <c r="D26" s="21"/>
      <c r="E26" s="21"/>
      <c r="F26" s="5"/>
      <c r="G26" s="5"/>
      <c r="H26" s="71"/>
      <c r="I26" s="145" t="s">
        <v>516</v>
      </c>
      <c r="J26" s="146" t="s">
        <v>525</v>
      </c>
      <c r="K26" s="147"/>
      <c r="L26" s="148">
        <v>44221</v>
      </c>
      <c r="M26" s="148">
        <v>44561</v>
      </c>
      <c r="N26" s="132">
        <f t="shared" si="1"/>
        <v>11.333333333333334</v>
      </c>
      <c r="O26" s="135"/>
    </row>
    <row r="27" spans="1:23" ht="30" customHeight="1" outlineLevel="1" x14ac:dyDescent="0.25">
      <c r="A27" s="9"/>
      <c r="B27" s="103"/>
      <c r="C27" s="21"/>
      <c r="D27" s="21"/>
      <c r="E27" s="21"/>
      <c r="F27" s="5"/>
      <c r="G27" s="5"/>
      <c r="H27" s="71"/>
      <c r="I27" s="145" t="s">
        <v>516</v>
      </c>
      <c r="J27" s="146" t="s">
        <v>541</v>
      </c>
      <c r="K27" s="147"/>
      <c r="L27" s="148">
        <v>44221</v>
      </c>
      <c r="M27" s="148">
        <v>44561</v>
      </c>
      <c r="N27" s="132">
        <f t="shared" si="1"/>
        <v>11.333333333333334</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FUNDACION TRANSGREDIR LA INDIFERENCIA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2730</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2724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2724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2724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2724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2724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2724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2724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2724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2724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2724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2724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2724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2724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2724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2724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2724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2724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2724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2724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2724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2724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2724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2724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2724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2724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2724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2724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2724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2724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2724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2724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2724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2724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2724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2724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2724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2724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2724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2724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2724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2724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2724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2724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2724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2724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2724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2724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2724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2724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2724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4">
        <v>0.01</v>
      </c>
      <c r="G179" s="175">
        <f>IF(F179&gt;0,SUM(E179+F179),"")</f>
        <v>0.03</v>
      </c>
      <c r="H179" s="5"/>
      <c r="I179" s="257" t="s">
        <v>2675</v>
      </c>
      <c r="J179" s="258"/>
      <c r="K179" s="258"/>
      <c r="L179" s="259"/>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93" t="s">
        <v>2633</v>
      </c>
      <c r="E185" s="96">
        <f>+(C185*SUM(K20:K35))</f>
        <v>72289462.950000003</v>
      </c>
      <c r="F185" s="94"/>
      <c r="G185" s="95"/>
      <c r="H185" s="90"/>
      <c r="I185" s="92" t="s">
        <v>2632</v>
      </c>
      <c r="J185" s="180">
        <f>M179</f>
        <v>0.02</v>
      </c>
      <c r="K185" s="253" t="s">
        <v>2633</v>
      </c>
      <c r="L185" s="253"/>
      <c r="M185" s="96">
        <f>+J185*K20</f>
        <v>48192975.300000004</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A7" sqref="A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44193.477476157408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1" t="str">
        <f>HYPERLINK("#Integrante_2!A109","CAPACIDAD RESIDUAL")</f>
        <v>CAPACIDAD RESIDUAL</v>
      </c>
      <c r="F8" s="272"/>
      <c r="G8" s="27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1" t="str">
        <f>HYPERLINK("#Integrante_2!A162","TALENTO HUMANO")</f>
        <v>TALENTO HUMANO</v>
      </c>
      <c r="F9" s="272"/>
      <c r="G9" s="27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1" t="str">
        <f>HYPERLINK("#Integrante_2!F162","INFRAESTRUCTURA")</f>
        <v>INFRAESTRUCTURA</v>
      </c>
      <c r="F10" s="272"/>
      <c r="G10" s="27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2728</v>
      </c>
      <c r="D15" s="35"/>
      <c r="E15" s="35"/>
      <c r="F15" s="5"/>
      <c r="G15" s="32" t="s">
        <v>1168</v>
      </c>
      <c r="H15" s="105" t="s">
        <v>516</v>
      </c>
      <c r="I15" s="32" t="s">
        <v>2629</v>
      </c>
      <c r="J15" s="110" t="s">
        <v>2637</v>
      </c>
      <c r="L15" s="268" t="s">
        <v>8</v>
      </c>
      <c r="M15" s="268"/>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901333459</v>
      </c>
      <c r="C20" s="5"/>
      <c r="D20" s="164"/>
      <c r="E20" s="156" t="s">
        <v>2670</v>
      </c>
      <c r="F20" s="198" t="s">
        <v>2729</v>
      </c>
      <c r="G20" s="5"/>
      <c r="H20" s="274"/>
      <c r="I20" s="145" t="s">
        <v>516</v>
      </c>
      <c r="J20" s="146" t="s">
        <v>542</v>
      </c>
      <c r="K20" s="147">
        <v>2409648765</v>
      </c>
      <c r="L20" s="148">
        <v>44221</v>
      </c>
      <c r="M20" s="148">
        <v>44561</v>
      </c>
      <c r="N20" s="131">
        <f>+(M20-L20)/30</f>
        <v>11.333333333333334</v>
      </c>
      <c r="O20" s="134"/>
      <c r="U20" s="130"/>
      <c r="V20" s="107">
        <f ca="1">NOW()</f>
        <v>44193.477476157408</v>
      </c>
      <c r="W20" s="107">
        <f ca="1">NOW()</f>
        <v>44193.477476157408</v>
      </c>
    </row>
    <row r="21" spans="1:23" ht="30" customHeight="1" outlineLevel="1" x14ac:dyDescent="0.25">
      <c r="A21" s="9"/>
      <c r="B21" s="72"/>
      <c r="C21" s="5"/>
      <c r="D21" s="5"/>
      <c r="E21" s="5"/>
      <c r="F21" s="5"/>
      <c r="G21" s="5"/>
      <c r="H21" s="166"/>
      <c r="I21" s="145" t="s">
        <v>516</v>
      </c>
      <c r="J21" s="146" t="s">
        <v>519</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166"/>
      <c r="I22" s="145" t="s">
        <v>516</v>
      </c>
      <c r="J22" s="146" t="s">
        <v>545</v>
      </c>
      <c r="K22" s="147"/>
      <c r="L22" s="148">
        <v>44221</v>
      </c>
      <c r="M22" s="148">
        <v>44561</v>
      </c>
      <c r="N22" s="132">
        <f t="shared" si="0"/>
        <v>11.333333333333334</v>
      </c>
      <c r="O22" s="135"/>
    </row>
    <row r="23" spans="1:23" ht="30" customHeight="1" outlineLevel="1" x14ac:dyDescent="0.25">
      <c r="A23" s="9"/>
      <c r="B23" s="103"/>
      <c r="C23" s="21"/>
      <c r="D23" s="21"/>
      <c r="E23" s="21"/>
      <c r="F23" s="5"/>
      <c r="G23" s="5"/>
      <c r="H23" s="166"/>
      <c r="I23" s="145" t="s">
        <v>516</v>
      </c>
      <c r="J23" s="146" t="s">
        <v>558</v>
      </c>
      <c r="K23" s="147"/>
      <c r="L23" s="148">
        <v>44221</v>
      </c>
      <c r="M23" s="148">
        <v>44561</v>
      </c>
      <c r="N23" s="132">
        <f t="shared" si="0"/>
        <v>11.333333333333334</v>
      </c>
      <c r="O23" s="135"/>
      <c r="Q23" s="106"/>
      <c r="R23" s="55"/>
      <c r="S23" s="107"/>
      <c r="T23" s="107"/>
    </row>
    <row r="24" spans="1:23" ht="30" customHeight="1" outlineLevel="1" x14ac:dyDescent="0.25">
      <c r="A24" s="9"/>
      <c r="B24" s="103"/>
      <c r="C24" s="21"/>
      <c r="D24" s="21"/>
      <c r="E24" s="21"/>
      <c r="F24" s="5"/>
      <c r="G24" s="5"/>
      <c r="H24" s="166"/>
      <c r="I24" s="145" t="s">
        <v>516</v>
      </c>
      <c r="J24" s="146" t="s">
        <v>521</v>
      </c>
      <c r="K24" s="147"/>
      <c r="L24" s="148">
        <v>44221</v>
      </c>
      <c r="M24" s="148">
        <v>44561</v>
      </c>
      <c r="N24" s="132">
        <f t="shared" si="0"/>
        <v>11.333333333333334</v>
      </c>
      <c r="O24" s="135"/>
    </row>
    <row r="25" spans="1:23" ht="30" customHeight="1" outlineLevel="1" x14ac:dyDescent="0.25">
      <c r="A25" s="9"/>
      <c r="B25" s="103"/>
      <c r="C25" s="21"/>
      <c r="D25" s="21"/>
      <c r="E25" s="21"/>
      <c r="F25" s="5"/>
      <c r="G25" s="5"/>
      <c r="H25" s="166"/>
      <c r="I25" s="145" t="s">
        <v>516</v>
      </c>
      <c r="J25" s="146" t="s">
        <v>626</v>
      </c>
      <c r="K25" s="147"/>
      <c r="L25" s="148">
        <v>44221</v>
      </c>
      <c r="M25" s="148">
        <v>44561</v>
      </c>
      <c r="N25" s="132">
        <f t="shared" si="0"/>
        <v>11.333333333333334</v>
      </c>
      <c r="O25" s="135"/>
    </row>
    <row r="26" spans="1:23" ht="30" customHeight="1" outlineLevel="1" x14ac:dyDescent="0.25">
      <c r="A26" s="9"/>
      <c r="B26" s="103"/>
      <c r="C26" s="21"/>
      <c r="D26" s="21"/>
      <c r="E26" s="21"/>
      <c r="F26" s="5"/>
      <c r="G26" s="5"/>
      <c r="H26" s="166"/>
      <c r="I26" s="145" t="s">
        <v>516</v>
      </c>
      <c r="J26" s="146" t="s">
        <v>525</v>
      </c>
      <c r="K26" s="147"/>
      <c r="L26" s="148">
        <v>44221</v>
      </c>
      <c r="M26" s="148">
        <v>44561</v>
      </c>
      <c r="N26" s="132">
        <f t="shared" si="0"/>
        <v>11.333333333333334</v>
      </c>
      <c r="O26" s="135"/>
    </row>
    <row r="27" spans="1:23" ht="30" customHeight="1" outlineLevel="1" x14ac:dyDescent="0.25">
      <c r="A27" s="9"/>
      <c r="B27" s="103"/>
      <c r="C27" s="21"/>
      <c r="D27" s="21"/>
      <c r="E27" s="21"/>
      <c r="F27" s="5"/>
      <c r="G27" s="5"/>
      <c r="H27" s="166"/>
      <c r="I27" s="145" t="s">
        <v>516</v>
      </c>
      <c r="J27" s="146" t="s">
        <v>541</v>
      </c>
      <c r="K27" s="147"/>
      <c r="L27" s="148">
        <v>44221</v>
      </c>
      <c r="M27" s="148">
        <v>44561</v>
      </c>
      <c r="N27" s="132">
        <f t="shared" si="0"/>
        <v>11.333333333333334</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FUNDACIÓN ALTRUISTA MERAKI</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2730</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96"/>
      <c r="F48" s="196"/>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96"/>
      <c r="F49" s="196"/>
      <c r="G49" s="168" t="str">
        <f t="shared" ref="G49:G107" si="1">IF(AND(E49&lt;&gt;"",F49&lt;&gt;""),((F49-E49)/30),"")</f>
        <v/>
      </c>
      <c r="H49" s="197"/>
      <c r="I49" s="119"/>
      <c r="J49" s="119"/>
      <c r="K49" s="121"/>
      <c r="L49" s="122"/>
      <c r="M49" s="177"/>
      <c r="N49" s="122"/>
      <c r="O49" s="122"/>
      <c r="P49" s="80"/>
    </row>
    <row r="50" spans="1:16" s="6" customFormat="1" ht="24.75" customHeight="1" x14ac:dyDescent="0.25">
      <c r="A50" s="139">
        <v>3</v>
      </c>
      <c r="B50" s="120"/>
      <c r="C50" s="122"/>
      <c r="D50" s="119"/>
      <c r="E50" s="196"/>
      <c r="F50" s="196"/>
      <c r="G50" s="168" t="str">
        <f t="shared" si="1"/>
        <v/>
      </c>
      <c r="H50" s="120"/>
      <c r="I50" s="119"/>
      <c r="J50" s="119"/>
      <c r="K50" s="121"/>
      <c r="L50" s="122"/>
      <c r="M50" s="177"/>
      <c r="N50" s="122"/>
      <c r="O50" s="122"/>
      <c r="P50" s="80"/>
    </row>
    <row r="51" spans="1:16" s="6" customFormat="1" ht="24.75" customHeight="1" outlineLevel="1" x14ac:dyDescent="0.25">
      <c r="A51" s="139">
        <v>4</v>
      </c>
      <c r="B51" s="120"/>
      <c r="C51" s="122"/>
      <c r="D51" s="119"/>
      <c r="E51" s="196"/>
      <c r="F51" s="196"/>
      <c r="G51" s="168" t="str">
        <f t="shared" si="1"/>
        <v/>
      </c>
      <c r="H51" s="120"/>
      <c r="I51" s="119"/>
      <c r="J51" s="119"/>
      <c r="K51" s="117"/>
      <c r="L51" s="122"/>
      <c r="M51" s="177"/>
      <c r="N51" s="122"/>
      <c r="O51" s="122"/>
      <c r="P51" s="80"/>
    </row>
    <row r="52" spans="1:16" s="7" customFormat="1" ht="24.75" customHeight="1" outlineLevel="1" x14ac:dyDescent="0.25">
      <c r="A52" s="140">
        <v>5</v>
      </c>
      <c r="B52" s="120"/>
      <c r="C52" s="122"/>
      <c r="D52" s="119"/>
      <c r="E52" s="196"/>
      <c r="F52" s="196"/>
      <c r="G52" s="168" t="str">
        <f t="shared" si="1"/>
        <v/>
      </c>
      <c r="H52" s="120"/>
      <c r="I52" s="119"/>
      <c r="J52" s="119"/>
      <c r="K52" s="117"/>
      <c r="L52" s="122"/>
      <c r="M52" s="177"/>
      <c r="N52" s="122"/>
      <c r="O52" s="122"/>
      <c r="P52" s="81"/>
    </row>
    <row r="53" spans="1:16" s="7" customFormat="1" ht="24.75" customHeight="1" outlineLevel="1" x14ac:dyDescent="0.25">
      <c r="A53" s="140">
        <v>6</v>
      </c>
      <c r="B53" s="120"/>
      <c r="C53" s="122"/>
      <c r="D53" s="119"/>
      <c r="E53" s="196"/>
      <c r="F53" s="196"/>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96"/>
      <c r="F54" s="196"/>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96"/>
      <c r="F55" s="196"/>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96"/>
      <c r="F56" s="196"/>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96"/>
      <c r="F57" s="196"/>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96"/>
      <c r="F114" s="196"/>
      <c r="G114" s="168" t="str">
        <f>IF(AND(E114&lt;&gt;"",F114&lt;&gt;""),((F114-E114)/30),"")</f>
        <v/>
      </c>
      <c r="H114" s="118"/>
      <c r="I114" s="119"/>
      <c r="J114" s="119"/>
      <c r="K114" s="121"/>
      <c r="L114" s="102" t="str">
        <f>+IF(AND(K114&gt;0,O114="Ejecución"),(K114/877802)*Tabla283[[#This Row],[% participación]],IF(AND(K114&gt;0,O114&lt;&gt;"Ejecución"),"-",""))</f>
        <v/>
      </c>
      <c r="M114" s="122" t="s">
        <v>2683</v>
      </c>
      <c r="N114" s="177">
        <f>+IF(M116="No",1,IF(M116="Si","Ingrese %",""))</f>
        <v>1</v>
      </c>
      <c r="O114" s="173" t="s">
        <v>1150</v>
      </c>
      <c r="P114" s="80"/>
    </row>
    <row r="115" spans="1:16" s="6" customFormat="1" ht="24.75" customHeight="1" x14ac:dyDescent="0.25">
      <c r="A115" s="139">
        <v>2</v>
      </c>
      <c r="B115" s="171" t="s">
        <v>2672</v>
      </c>
      <c r="C115" s="172" t="s">
        <v>31</v>
      </c>
      <c r="D115" s="119"/>
      <c r="E115" s="196"/>
      <c r="F115" s="196"/>
      <c r="G115" s="168" t="str">
        <f t="shared" ref="G115:G160" si="3">IF(AND(E115&lt;&gt;"",F115&lt;&gt;""),((F115-E115)/30),"")</f>
        <v/>
      </c>
      <c r="H115" s="120"/>
      <c r="I115" s="119"/>
      <c r="J115" s="119"/>
      <c r="K115" s="117"/>
      <c r="L115" s="102" t="str">
        <f>+IF(AND(K115&gt;0,O115="Ejecución"),(K115/877802)*Tabla283[[#This Row],[% participación]],IF(AND(K115&gt;0,O115&lt;&gt;"Ejecución"),"-",""))</f>
        <v/>
      </c>
      <c r="M115" s="122" t="s">
        <v>2683</v>
      </c>
      <c r="N115" s="177">
        <f>+IF(M116="No",1,IF(M116="Si","Ingrese %",""))</f>
        <v>1</v>
      </c>
      <c r="O115" s="173" t="s">
        <v>1150</v>
      </c>
      <c r="P115" s="80"/>
    </row>
    <row r="116" spans="1:16" s="6" customFormat="1" ht="24.75" customHeight="1" x14ac:dyDescent="0.25">
      <c r="A116" s="139">
        <v>3</v>
      </c>
      <c r="B116" s="171" t="s">
        <v>2672</v>
      </c>
      <c r="C116" s="172" t="s">
        <v>31</v>
      </c>
      <c r="D116" s="119"/>
      <c r="E116" s="196"/>
      <c r="F116" s="196"/>
      <c r="G116" s="168" t="str">
        <f t="shared" si="3"/>
        <v/>
      </c>
      <c r="H116" s="120"/>
      <c r="I116" s="119"/>
      <c r="J116" s="119"/>
      <c r="K116" s="117"/>
      <c r="L116" s="102" t="str">
        <f>+IF(AND(K116&gt;0,O116="Ejecución"),(K116/877802)*Tabla283[[#This Row],[% participación]],IF(AND(K116&gt;0,O116&lt;&gt;"Ejecución"),"-",""))</f>
        <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c r="E117" s="196"/>
      <c r="F117" s="196"/>
      <c r="G117" s="168" t="str">
        <f t="shared" si="3"/>
        <v/>
      </c>
      <c r="H117" s="120"/>
      <c r="I117" s="119"/>
      <c r="J117" s="119"/>
      <c r="K117" s="117"/>
      <c r="L117" s="102" t="str">
        <f>+IF(AND(K117&gt;0,O117="Ejecución"),(K117/877802)*Tabla283[[#This Row],[% participación]],IF(AND(K117&gt;0,O117&lt;&gt;"Ejecución"),"-",""))</f>
        <v/>
      </c>
      <c r="M117" s="122" t="s">
        <v>2683</v>
      </c>
      <c r="N117" s="177">
        <f t="shared" si="4"/>
        <v>1</v>
      </c>
      <c r="O117" s="173" t="s">
        <v>1150</v>
      </c>
      <c r="P117" s="80"/>
    </row>
    <row r="118" spans="1:16" s="7" customFormat="1" ht="24.75" customHeight="1" outlineLevel="1" x14ac:dyDescent="0.25">
      <c r="A118" s="140">
        <v>5</v>
      </c>
      <c r="B118" s="171" t="s">
        <v>2672</v>
      </c>
      <c r="C118" s="172" t="s">
        <v>31</v>
      </c>
      <c r="D118" s="119"/>
      <c r="E118" s="196"/>
      <c r="F118" s="196"/>
      <c r="G118" s="168" t="str">
        <f t="shared" si="3"/>
        <v/>
      </c>
      <c r="H118" s="120"/>
      <c r="I118" s="119"/>
      <c r="J118" s="119"/>
      <c r="K118" s="121"/>
      <c r="L118" s="102" t="str">
        <f>+IF(AND(K118&gt;0,O118="Ejecución"),(K118/877802)*Tabla283[[#This Row],[% participación]],IF(AND(K118&gt;0,O118&lt;&gt;"Ejecución"),"-",""))</f>
        <v/>
      </c>
      <c r="M118" s="122" t="s">
        <v>2683</v>
      </c>
      <c r="N118" s="177">
        <f t="shared" si="4"/>
        <v>1</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121"/>
      <c r="L119" s="102" t="str">
        <f>+IF(AND(K119&gt;0,O119="Ejecución"),(K119/877802)*Tabla283[[#This Row],[% participación]],IF(AND(K119&gt;0,O119&lt;&gt;"Ejecución"),"-",""))</f>
        <v/>
      </c>
      <c r="M119" s="122" t="s">
        <v>2683</v>
      </c>
      <c r="N119" s="177">
        <f t="shared" si="4"/>
        <v>1</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f t="shared" si="4"/>
        <v>1</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t="s">
        <v>2622</v>
      </c>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v>0.01</v>
      </c>
      <c r="G179" s="175">
        <f>IF(F179&gt;0,SUM(E179+F179),"")</f>
        <v>0.03</v>
      </c>
      <c r="H179" s="5"/>
      <c r="I179" s="249" t="s">
        <v>2675</v>
      </c>
      <c r="J179" s="250"/>
      <c r="K179" s="250"/>
      <c r="L179" s="251"/>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165" t="s">
        <v>2633</v>
      </c>
      <c r="E185" s="96">
        <f>+(C185*SUM(K20:K35))</f>
        <v>72289462.950000003</v>
      </c>
      <c r="F185" s="94"/>
      <c r="G185" s="95"/>
      <c r="H185" s="90"/>
      <c r="I185" s="92" t="s">
        <v>2632</v>
      </c>
      <c r="J185" s="180">
        <f>M179</f>
        <v>0.02</v>
      </c>
      <c r="K185" s="253" t="s">
        <v>2633</v>
      </c>
      <c r="L185" s="253"/>
      <c r="M185" s="96">
        <f>+J185*K20</f>
        <v>48192975.300000004</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50"/>
      <c r="Q192" s="150"/>
      <c r="R192" s="151"/>
      <c r="S192" s="151"/>
      <c r="T192" s="150"/>
    </row>
    <row r="193" spans="1:18" x14ac:dyDescent="0.25">
      <c r="A193" s="9"/>
      <c r="C193" s="192">
        <v>43790</v>
      </c>
      <c r="D193" s="5"/>
      <c r="E193" s="193">
        <v>3119</v>
      </c>
      <c r="F193" s="5"/>
      <c r="G193" s="5"/>
      <c r="H193" s="193" t="s">
        <v>2725</v>
      </c>
      <c r="J193" s="5"/>
      <c r="K193" s="19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2726</v>
      </c>
      <c r="J211" s="27" t="s">
        <v>2627</v>
      </c>
      <c r="K211" s="193" t="s">
        <v>257</v>
      </c>
      <c r="L211" s="21"/>
      <c r="M211" s="21"/>
      <c r="N211" s="21"/>
      <c r="O211" s="8"/>
    </row>
    <row r="212" spans="1:15" x14ac:dyDescent="0.25">
      <c r="A212" s="9"/>
      <c r="B212" s="27" t="s">
        <v>2624</v>
      </c>
      <c r="C212" s="193" t="s">
        <v>2725</v>
      </c>
      <c r="D212" s="21"/>
      <c r="G212" s="27" t="s">
        <v>2626</v>
      </c>
      <c r="H212" s="194">
        <v>3203054161</v>
      </c>
      <c r="J212" s="27" t="s">
        <v>2628</v>
      </c>
      <c r="K212" s="193"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44193.477476157408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1" t="str">
        <f>HYPERLINK("#Integrante_3!A109","CAPACIDAD RESIDUAL")</f>
        <v>CAPACIDAD RESIDUAL</v>
      </c>
      <c r="F8" s="272"/>
      <c r="G8" s="27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1" t="str">
        <f>HYPERLINK("#Integrante_3!A162","TALENTO HUMANO")</f>
        <v>TALENTO HUMANO</v>
      </c>
      <c r="F9" s="272"/>
      <c r="G9" s="27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1" t="str">
        <f>HYPERLINK("#Integrante_3!F162","INFRAESTRUCTURA")</f>
        <v>INFRAESTRUCTURA</v>
      </c>
      <c r="F10" s="272"/>
      <c r="G10" s="27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44193.477476157408</v>
      </c>
      <c r="W20" s="107">
        <f ca="1">NOW()</f>
        <v>44193.477476157408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81"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60"/>
      <c r="S175" s="19"/>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60" t="s">
        <v>2623</v>
      </c>
      <c r="S176" s="19"/>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2675</v>
      </c>
      <c r="J177" s="250"/>
      <c r="K177" s="250"/>
      <c r="L177" s="251"/>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44193.477476157408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1" t="str">
        <f>HYPERLINK("#Integrante_4!A109","CAPACIDAD RESIDUAL")</f>
        <v>CAPACIDAD RESIDUAL</v>
      </c>
      <c r="F8" s="272"/>
      <c r="G8" s="27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1" t="str">
        <f>HYPERLINK("#Integrante_4!A162","TALENTO HUMANO")</f>
        <v>TALENTO HUMANO</v>
      </c>
      <c r="F9" s="272"/>
      <c r="G9" s="27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1" t="str">
        <f>HYPERLINK("#Integrante_4!F162","INFRAESTRUCTURA")</f>
        <v>INFRAESTRUCTURA</v>
      </c>
      <c r="F10" s="272"/>
      <c r="G10" s="27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44193.477476157408</v>
      </c>
      <c r="W20" s="107">
        <f ca="1">NOW()</f>
        <v>44193.477476157408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60"/>
      <c r="S177" s="19"/>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60" t="s">
        <v>2623</v>
      </c>
      <c r="S178" s="19"/>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2675</v>
      </c>
      <c r="J179" s="250"/>
      <c r="K179" s="250"/>
      <c r="L179" s="251"/>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44193.477476157408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1" t="str">
        <f>HYPERLINK("#Integrante_5!A109","CAPACIDAD RESIDUAL")</f>
        <v>CAPACIDAD RESIDUAL</v>
      </c>
      <c r="F8" s="272"/>
      <c r="G8" s="27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1" t="str">
        <f>HYPERLINK("#Integrante_5!A162","TALENTO HUMANO")</f>
        <v>TALENTO HUMANO</v>
      </c>
      <c r="F9" s="272"/>
      <c r="G9" s="27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1" t="str">
        <f>HYPERLINK("#Integrante_5!F162","INFRAESTRUCTURA")</f>
        <v>INFRAESTRUCTURA</v>
      </c>
      <c r="F10" s="272"/>
      <c r="G10" s="27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44193.477476157408</v>
      </c>
      <c r="W20" s="107">
        <f ca="1">NOW()</f>
        <v>44193.477476157408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81"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60"/>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9"/>
      <c r="S176" s="160" t="s">
        <v>2623</v>
      </c>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2673</v>
      </c>
      <c r="J177" s="250"/>
      <c r="K177" s="250"/>
      <c r="L177" s="251"/>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44193.477476157408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1" t="str">
        <f>HYPERLINK("#Integrante_6!A109","CAPACIDAD RESIDUAL")</f>
        <v>CAPACIDAD RESIDUAL</v>
      </c>
      <c r="F8" s="272"/>
      <c r="G8" s="27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1" t="str">
        <f>HYPERLINK("#Integrante_6!A162","TALENTO HUMANO")</f>
        <v>TALENTO HUMANO</v>
      </c>
      <c r="F9" s="272"/>
      <c r="G9" s="27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1" t="str">
        <f>HYPERLINK("#Integrante_6!F162","INFRAESTRUCTURA")</f>
        <v>INFRAESTRUCTURA</v>
      </c>
      <c r="F10" s="272"/>
      <c r="G10" s="27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44193.477476157408</v>
      </c>
      <c r="W20" s="107">
        <f ca="1">NOW()</f>
        <v>44193.477476157408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2673</v>
      </c>
      <c r="J179" s="250"/>
      <c r="K179" s="250"/>
      <c r="L179" s="251"/>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2020-12-28T15:47:16Z</cp:lastPrinted>
  <dcterms:created xsi:type="dcterms:W3CDTF">2020-10-14T21:57:42Z</dcterms:created>
  <dcterms:modified xsi:type="dcterms:W3CDTF">2020-12-28T16:28:03Z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