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ngelica\Desktop\MANIFESTACION DE INTERES DI FUSAGASUGA\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99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<sst xmlns="http://schemas.openxmlformats.org/spreadsheetml/2006/main" count="3135" uniqueCount="2710">
  <si>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</si>
  <si>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</si>
  <si>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</si>
  <si>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</si>
  <si>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</si>
  <si>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</si>
  <si>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</si>
  <si>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</si>
  <si>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</si>
  <si>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</si>
  <si>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</si>
  <si>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</si>
  <si>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</si>
  <si>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</si>
  <si>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</si>
  <si>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</si>
  <si>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</si>
  <si>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</si>
  <si>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</si>
  <si>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</si>
  <si>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</si>
  <si>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</si>
  <si>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</si>
  <si>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</si>
  <si>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</si>
  <si>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</si>
  <si>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</si>
  <si>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</si>
  <si>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</si>
  <si>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</si>
  <si>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</si>
  <si>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</si>
  <si>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</si>
  <si>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</si>
  <si>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</si>
  <si>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</si>
  <si>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</si>
  <si>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</si>
  <si>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</si>
  <si>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</si>
  <si>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</si>
  <si>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</si>
  <si>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</si>
  <si>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</si>
  <si>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</si>
  <si>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</si>
  <si>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</si>
  <si>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</si>
  <si>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</si>
  <si>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</si>
  <si>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</si>
  <si>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</si>
  <si>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</si>
  <si>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</si>
  <si>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</si>
  <si>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</si>
  <si>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</si>
  <si>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</si>
  <si>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</si>
  <si>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</si>
  <si>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</si>
  <si>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</si>
  <si>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</si>
  <si>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</si>
  <si>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</si>
  <si>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</si>
  <si>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</si>
  <si>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</si>
  <si>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</si>
  <si>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</si>
  <si>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</si>
  <si>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</si>
  <si>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</si>
  <si>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</si>
  <si>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</si>
  <si>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</si>
  <si>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</si>
  <si>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</si>
  <si>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</si>
  <si>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</si>
  <si>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</si>
  <si>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</si>
  <si>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</si>
  <si>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</si>
  <si>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</si>
  <si>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</si>
  <si>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</si>
  <si>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</si>
  <si>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</si>
  <si>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</si>
  <si>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</si>
  <si>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</si>
  <si>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</si>
  <si>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</si>
  <si>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</si>
  <si>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</si>
  <si>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</si>
  <si>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</si>
  <si>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</si>
  <si>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</si>
  <si>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</si>
  <si>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</si>
  <si>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</si>
  <si>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</si>
  <si>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</si>
  <si>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</si>
  <si>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</si>
  <si>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</si>
  <si>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</si>
  <si>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</si>
  <si>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</si>
  <si>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</si>
  <si>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</si>
  <si>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</si>
  <si>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</si>
  <si>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</si>
  <si>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</si>
  <si>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</si>
  <si>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</si>
  <si>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</si>
  <si>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</si>
  <si>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</si>
  <si>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</si>
  <si>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</si>
  <si>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</si>
  <si>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</si>
  <si>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</si>
  <si>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</si>
  <si>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</si>
  <si>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</si>
  <si>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</si>
  <si>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</si>
  <si>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</si>
  <si>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</si>
  <si>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</si>
  <si>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</si>
  <si>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</si>
  <si>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</si>
  <si>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</si>
  <si>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</si>
  <si>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</si>
  <si>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</si>
  <si>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</si>
  <si>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</si>
  <si>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</si>
  <si>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</si>
  <si>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</si>
  <si>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</si>
  <si>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</si>
  <si>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</si>
  <si>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</si>
  <si>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</si>
  <si>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</si>
  <si>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</si>
  <si>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</si>
  <si>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</si>
  <si>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</si>
  <si>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</si>
  <si>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</si>
  <si>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</si>
  <si>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</si>
  <si>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</si>
  <si>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</si>
  <si>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</si>
  <si>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</si>
  <si>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</si>
  <si>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</si>
  <si>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</si>
  <si>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</si>
  <si>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</si>
  <si>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</si>
  <si>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</si>
  <si>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</si>
  <si>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</si>
  <si>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</si>
  <si>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</si>
  <si>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</si>
  <si>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</si>
  <si>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</si>
  <si>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</si>
  <si>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</si>
  <si>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</si>
  <si>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</si>
  <si>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</si>
  <si>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</si>
  <si>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</si>
  <si>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</si>
  <si>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</si>
  <si>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</si>
  <si>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</si>
  <si>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</si>
  <si>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</si>
  <si>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</si>
  <si>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</si>
  <si>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</si>
  <si>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</si>
  <si>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</si>
  <si>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</si>
  <si>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</si>
  <si>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</si>
  <si>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</si>
  <si>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</si>
  <si>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</si>
  <si>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</si>
  <si>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</si>
  <si>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</si>
  <si>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</si>
  <si>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</si>
  <si>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</si>
  <si>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</si>
  <si>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</si>
  <si>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</si>
  <si>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</si>
  <si>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</si>
  <si>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</si>
  <si>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</si>
  <si>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</si>
  <si>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</si>
  <si>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</si>
  <si>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</si>
  <si>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</si>
  <si>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</si>
  <si>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</si>
  <si>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</si>
  <si>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</si>
  <si>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</si>
  <si>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</si>
  <si>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</si>
  <si>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</si>
  <si>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</si>
  <si>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</si>
  <si>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</si>
  <si>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</si>
  <si>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</si>
  <si>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</si>
  <si>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</si>
  <si>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</si>
  <si>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</si>
  <si>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</si>
  <si>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</si>
  <si>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</si>
  <si>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</si>
  <si>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</si>
  <si>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</si>
  <si>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</si>
  <si>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</si>
  <si>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</si>
  <si>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</si>
  <si>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</si>
  <si>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</si>
  <si>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</si>
  <si>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</si>
  <si>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</si>
  <si>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</si>
  <si>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</si>
  <si>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</si>
  <si>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</si>
  <si>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</si>
  <si>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</si>
  <si>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</si>
  <si>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</si>
  <si>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</si>
  <si>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</si>
  <si>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</si>
  <si>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</si>
  <si>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</si>
  <si>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</si>
  <si>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</si>
  <si>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</si>
  <si>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</si>
  <si>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</si>
  <si>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</si>
  <si>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</si>
  <si>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</si>
  <si>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</si>
  <si>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</si>
  <si>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</si>
  <si>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</si>
  <si>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</si>
  <si>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</si>
  <si>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</si>
  <si>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</si>
  <si>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</si>
  <si>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</si>
  <si>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</si>
  <si>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</si>
  <si>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</si>
  <si>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</si>
  <si>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</si>
  <si>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</si>
  <si>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</si>
  <si>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</si>
  <si>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</si>
  <si>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</si>
  <si>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</si>
  <si>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</si>
  <si>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</si>
  <si>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</si>
  <si>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</si>
  <si>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</si>
  <si>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</si>
  <si>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</si>
  <si>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</si>
  <si>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</si>
  <si>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</si>
  <si>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</si>
  <si>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</si>
  <si>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</si>
  <si>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</si>
  <si>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</si>
  <si>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</si>
  <si>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</si>
  <si>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</si>
  <si>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</si>
  <si>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</si>
  <si>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</si>
  <si>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</si>
  <si>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</si>
  <si>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</si>
  <si>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</si>
  <si>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</si>
  <si>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</si>
  <si>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</si>
  <si>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</si>
  <si>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</si>
  <si>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</si>
  <si>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</si>
  <si>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</si>
  <si>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</si>
  <si>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</si>
  <si>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</si>
  <si>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</si>
  <si>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</si>
  <si>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</si>
  <si>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</si>
  <si>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</si>
  <si>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</si>
  <si>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</si>
  <si>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</si>
  <si>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</si>
  <si>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</si>
  <si>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</si>
  <si>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</si>
  <si>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</si>
  <si>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</si>
  <si>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</si>
  <si>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</si>
  <si>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</si>
  <si>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</si>
  <si>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</si>
  <si>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</si>
  <si>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</si>
  <si>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</si>
  <si>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</si>
  <si>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</si>
  <si>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</si>
  <si>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</si>
  <si>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</si>
  <si>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</si>
  <si>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</si>
  <si>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</si>
  <si>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</si>
  <si>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</si>
  <si>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</si>
  <si>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</si>
  <si>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</si>
  <si>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</si>
  <si>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</si>
  <si>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</si>
  <si>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</si>
  <si>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</si>
  <si>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</si>
  <si>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</si>
  <si>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</si>
  <si>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</si>
  <si>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</si>
  <si>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</si>
  <si>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</si>
  <si>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</si>
  <si>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</si>
  <si>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</si>
  <si>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</si>
  <si>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</si>
  <si>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</si>
  <si>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</si>
  <si>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</si>
  <si>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</si>
  <si>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</si>
  <si>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</si>
  <si>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</si>
  <si>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</si>
  <si>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</si>
  <si>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</si>
  <si>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</si>
  <si>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</si>
  <si>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</si>
  <si>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</si>
  <si>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</si>
  <si>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</si>
  <si>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</si>
  <si>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</si>
  <si>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</si>
  <si>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</si>
  <si>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</si>
  <si>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</si>
  <si>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</si>
  <si>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</si>
  <si>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</si>
  <si>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</si>
  <si>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</si>
  <si>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</si>
  <si>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</si>
  <si>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</si>
  <si>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</si>
  <si>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</si>
  <si>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</si>
  <si>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</si>
  <si>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</si>
  <si>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</si>
  <si>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</si>
  <si>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</si>
  <si>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</si>
  <si>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</si>
  <si>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</si>
  <si>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</si>
  <si>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</si>
  <si>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</si>
  <si>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</si>
  <si>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</si>
  <si>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</si>
  <si>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</si>
  <si>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</si>
  <si>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</si>
  <si>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</si>
  <si>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</si>
  <si>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</si>
  <si>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</si>
  <si>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</si>
  <si>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</si>
  <si>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</si>
  <si>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</si>
  <si>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</si>
  <si>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</si>
  <si>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</si>
  <si>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</si>
  <si>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</si>
  <si>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</si>
  <si>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</si>
  <si>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</si>
  <si>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</si>
  <si>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</si>
  <si>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</si>
  <si>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</si>
  <si>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</si>
  <si>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</si>
  <si>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</si>
  <si>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</si>
  <si>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</si>
  <si>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</si>
  <si>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</si>
  <si>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</si>
  <si>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</si>
  <si>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</si>
  <si>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</si>
  <si>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</si>
  <si>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</si>
  <si>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</si>
  <si>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</si>
  <si>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</si>
  <si>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</si>
  <si>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</si>
  <si>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</si>
  <si>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</si>
  <si>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</si>
  <si>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</si>
  <si>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</si>
  <si>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</si>
  <si>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</si>
  <si>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</si>
  <si>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</si>
  <si>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</si>
  <si>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</si>
  <si>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</si>
  <si>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</si>
  <si>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</si>
  <si>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</si>
  <si>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</si>
  <si>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</si>
  <si>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</si>
  <si>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</si>
  <si>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</si>
  <si>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</si>
  <si>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</si>
  <si>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</si>
  <si>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</si>
  <si>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</si>
  <si>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</si>
  <si>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</si>
  <si>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</si>
  <si>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</si>
  <si>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</si>
  <si>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</si>
  <si>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</si>
  <si>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</si>
  <si>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</si>
  <si>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</si>
  <si>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</si>
  <si>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</si>
  <si>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</si>
  <si>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</si>
  <si>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</si>
  <si>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</si>
  <si>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</si>
  <si>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</si>
  <si>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</si>
  <si>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</si>
  <si>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</si>
  <si>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</si>
  <si>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</si>
  <si>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</si>
  <si>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</si>
  <si>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</si>
  <si>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</si>
  <si>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</si>
  <si>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</si>
  <si>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</si>
  <si>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</si>
  <si>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</si>
  <si>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</si>
  <si>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</si>
  <si>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</si>
  <si>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</si>
  <si>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</si>
  <si>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</si>
  <si>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</si>
  <si>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</si>
  <si>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</si>
  <si>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</si>
  <si>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</si>
  <si>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</si>
  <si>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</si>
  <si>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</si>
  <si>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</si>
  <si>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</si>
  <si>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</si>
  <si>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</si>
  <si>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</si>
  <si>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</si>
  <si>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</si>
  <si>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</si>
  <si>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</si>
  <si>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</si>
  <si>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</si>
  <si>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</si>
  <si>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</si>
  <si>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</si>
  <si>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</si>
  <si>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</si>
  <si>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</si>
  <si>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</si>
  <si>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</si>
  <si>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</si>
  <si>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</si>
  <si>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</si>
  <si>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</si>
  <si>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</si>
  <si>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</si>
  <si>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</si>
  <si>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</si>
  <si>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</si>
  <si>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</si>
  <si>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</si>
  <si>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</si>
  <si>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</si>
  <si>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</si>
  <si>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</si>
  <si>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</si>
  <si>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</si>
  <si>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</si>
  <si>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</si>
  <si>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</si>
  <si>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</si>
  <si>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</si>
  <si>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</si>
  <si>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</si>
  <si>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</si>
  <si>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</si>
  <si>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</si>
  <si>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</si>
  <si>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</si>
  <si>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</si>
  <si>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</si>
  <si>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</si>
  <si>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</si>
  <si>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</si>
  <si>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</si>
  <si>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</si>
  <si>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</si>
  <si>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</si>
  <si>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</si>
  <si>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</si>
  <si>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</si>
  <si>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</si>
  <si>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</si>
  <si>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</si>
  <si>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</si>
  <si>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</si>
  <si>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</si>
  <si>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</si>
  <si>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</si>
  <si>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</si>
  <si>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</si>
  <si>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</si>
  <si>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</si>
  <si>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</si>
  <si>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</si>
  <si>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</si>
  <si>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</si>
  <si>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</si>
  <si>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</si>
  <si>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</si>
  <si>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</si>
  <si>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</si>
  <si>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</si>
  <si>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</si>
  <si>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</si>
  <si>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</si>
  <si>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</si>
  <si>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</si>
  <si>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</si>
  <si>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</si>
  <si>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</si>
  <si>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</si>
  <si>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</si>
  <si>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</si>
  <si>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</si>
  <si>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</si>
  <si>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</si>
  <si>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</si>
  <si>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</si>
  <si>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</si>
  <si>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</si>
  <si>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</si>
  <si>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</si>
  <si>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</si>
  <si>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</si>
  <si>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</si>
  <si>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</si>
  <si>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</si>
  <si>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</si>
  <si>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</si>
  <si>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</si>
  <si>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</si>
  <si>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</si>
  <si>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</si>
  <si>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</si>
  <si>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</si>
  <si>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</si>
  <si>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</si>
  <si>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</si>
  <si>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</si>
  <si>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</si>
  <si>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</si>
  <si>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</si>
  <si>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</si>
  <si>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</si>
  <si>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</si>
  <si>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</si>
  <si>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</si>
  <si>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</si>
  <si>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</si>
  <si>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</si>
  <si>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</si>
  <si>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</si>
  <si>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</si>
  <si>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</si>
  <si>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</si>
  <si>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</si>
  <si>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</si>
  <si>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</si>
  <si>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</si>
  <si>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</si>
  <si>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</si>
  <si>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</si>
  <si>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</si>
  <si>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</si>
  <si>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</si>
  <si>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</si>
  <si>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</si>
  <si>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</si>
  <si>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</si>
  <si>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</si>
  <si>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</si>
  <si>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</si>
  <si>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</si>
  <si>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</si>
  <si>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</si>
  <si>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</si>
  <si>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</si>
  <si>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</si>
  <si>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</si>
  <si>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</si>
  <si>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</si>
  <si>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</si>
  <si>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</si>
  <si>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</si>
  <si>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</si>
  <si>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</si>
  <si>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</si>
  <si>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</si>
  <si>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</si>
  <si>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</si>
  <si>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</si>
  <si>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</si>
  <si>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</si>
  <si>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</si>
  <si>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</si>
  <si>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</si>
  <si>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</si>
  <si>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</si>
  <si>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</si>
  <si>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</si>
  <si>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</si>
  <si>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</si>
  <si>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</si>
  <si>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</si>
  <si>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</si>
  <si>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</si>
  <si>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</si>
  <si>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</si>
  <si>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</si>
  <si>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</si>
  <si>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</si>
  <si>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</si>
  <si>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</si>
  <si>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</si>
  <si>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</si>
  <si>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</si>
  <si>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</si>
  <si>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</si>
  <si>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</si>
  <si>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</si>
  <si>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</si>
  <si>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</si>
  <si>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</si>
  <si>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</si>
  <si>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</si>
  <si>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</si>
  <si>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</si>
  <si>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</si>
  <si>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</si>
  <si>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</si>
  <si>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</si>
  <si>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</si>
  <si>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</si>
  <si>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</si>
  <si>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</si>
  <si>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</si>
  <si>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</si>
  <si>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</si>
  <si>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</si>
  <si>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</si>
  <si>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</si>
  <si>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</si>
  <si>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</si>
  <si>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</si>
  <si>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</si>
  <si>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</si>
  <si>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</si>
  <si>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</si>
  <si>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</si>
  <si>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</si>
  <si>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</si>
  <si>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</si>
  <si>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</si>
  <si>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</si>
  <si>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</si>
  <si>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</si>
  <si>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</si>
  <si>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</si>
  <si>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</si>
  <si>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</si>
  <si>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</si>
  <si>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</si>
  <si>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</si>
  <si>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</si>
  <si>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</si>
  <si>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</si>
  <si>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</si>
  <si>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</si>
  <si>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</si>
  <si>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</si>
  <si>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</si>
  <si>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</si>
  <si>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</si>
  <si>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</si>
  <si>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</si>
  <si>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</si>
  <si>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</si>
  <si>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</si>
  <si>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</si>
  <si>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</si>
  <si>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</si>
  <si>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</si>
  <si>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</si>
  <si>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</si>
  <si>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</si>
  <si>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</si>
  <si>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</si>
  <si>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</si>
  <si>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</si>
  <si>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</si>
  <si>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</si>
  <si>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</si>
  <si>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</si>
  <si>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</si>
  <si>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</si>
  <si>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</si>
  <si>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</si>
  <si>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</si>
  <si>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</si>
  <si>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</si>
  <si>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</si>
  <si>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</si>
  <si>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</si>
  <si>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</si>
  <si>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</si>
  <si>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</si>
  <si>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</si>
  <si>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</si>
  <si>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</si>
  <si>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</si>
  <si>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</si>
  <si>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</si>
  <si>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</si>
  <si>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</si>
  <si>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</si>
  <si>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</si>
  <si>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</si>
  <si>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</si>
  <si>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</si>
  <si>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</si>
  <si>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</si>
  <si>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</si>
  <si>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</si>
  <si>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</si>
  <si>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</si>
  <si>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</si>
  <si>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</si>
  <si>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</si>
  <si>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</si>
  <si>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</si>
  <si>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</si>
  <si>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</si>
  <si>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</si>
  <si>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</si>
  <si>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</si>
  <si>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</si>
  <si>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</si>
  <si>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</si>
  <si>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</si>
  <si>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</si>
  <si>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</si>
  <si>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</si>
  <si>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</si>
  <si>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</si>
  <si>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</si>
  <si>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</si>
  <si>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</si>
  <si>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</si>
  <si>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</si>
  <si>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</si>
  <si>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</si>
  <si>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</si>
  <si>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</si>
  <si>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</si>
  <si>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</si>
  <si>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</si>
  <si>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</si>
  <si>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</si>
  <si>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</si>
  <si>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</si>
  <si>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</si>
  <si>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</si>
  <si>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</si>
  <si>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</si>
  <si>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</si>
  <si>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</si>
  <si>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</si>
  <si>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</si>
  <si>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</si>
  <si>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</si>
  <si>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</si>
  <si>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</si>
  <si>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</si>
  <si>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</si>
  <si>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</si>
  <si>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</si>
  <si>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</si>
  <si>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</si>
  <si>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</si>
  <si>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</si>
  <si>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</si>
  <si>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</si>
  <si>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</si>
  <si>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</si>
  <si>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</si>
  <si>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</si>
  <si>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</si>
  <si>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</si>
  <si>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</si>
  <si>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</si>
  <si>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</si>
  <si>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</si>
  <si>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</si>
  <si>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</si>
  <si>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</si>
  <si>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</si>
  <si>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</si>
  <si>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</si>
  <si>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</si>
  <si>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</si>
  <si>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</si>
  <si>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</si>
  <si>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</si>
  <si>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</si>
  <si>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</si>
  <si>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</si>
  <si>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</si>
  <si>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</si>
  <si>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</si>
  <si>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</si>
  <si>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</si>
  <si>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</si>
  <si>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</si>
  <si>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</si>
  <si>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</si>
  <si>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</si>
  <si>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</si>
  <si>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</si>
  <si>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</si>
  <si>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</si>
  <si>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</si>
  <si>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</si>
  <si>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</si>
  <si>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</si>
  <si>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</si>
  <si>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</si>
  <si>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</si>
  <si>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</si>
  <si>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</si>
  <si>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</si>
  <si>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</si>
  <si>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</si>
  <si>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</si>
  <si>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</si>
  <si>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</si>
  <si>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</si>
  <si>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</si>
  <si>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</si>
  <si>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</si>
  <si>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</si>
  <si>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</si>
  <si>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</si>
  <si>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</si>
  <si>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</si>
  <si>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</si>
  <si>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</si>
  <si>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</si>
  <si>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</si>
  <si>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</si>
  <si>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</si>
  <si>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</si>
  <si>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</si>
  <si>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</si>
  <si>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</si>
  <si>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</si>
  <si>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</si>
  <si>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</si>
  <si>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</si>
  <si>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</si>
  <si>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</si>
  <si>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</si>
  <si>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</si>
  <si>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</si>
  <si>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</si>
  <si>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</si>
  <si>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</si>
  <si>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</si>
  <si>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</si>
  <si>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</si>
  <si>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</si>
  <si>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</si>
  <si>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</si>
  <si>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</si>
  <si>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</si>
  <si>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</si>
  <si>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</si>
  <si>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</si>
  <si>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</si>
  <si>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</si>
  <si>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</si>
  <si>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</si>
  <si>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</si>
  <si>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</si>
  <si>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</si>
  <si>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</si>
  <si>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</si>
  <si>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</si>
  <si>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</si>
  <si>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</si>
  <si>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</si>
  <si>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</si>
  <si>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</si>
  <si>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</si>
  <si>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</si>
  <si>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</si>
  <si>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</si>
  <si>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</si>
  <si>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</si>
  <si>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</si>
  <si>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</si>
  <si>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</si>
  <si>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</si>
  <si>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</si>
  <si>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</si>
  <si>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</si>
  <si>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</si>
  <si>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</si>
  <si>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</si>
  <si>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</si>
  <si>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</si>
  <si>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</si>
  <si>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</si>
  <si>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</si>
  <si>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</si>
  <si>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</si>
  <si>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</si>
  <si>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</si>
  <si>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</si>
  <si>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</si>
  <si>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</si>
  <si>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</si>
  <si>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</si>
  <si>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</si>
  <si>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</si>
  <si>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</si>
  <si>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</si>
  <si>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</si>
  <si>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</si>
  <si>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</si>
  <si>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</si>
  <si>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</si>
  <si>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</si>
  <si>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</si>
  <si>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</si>
  <si>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</si>
  <si>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</si>
  <si>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</si>
  <si>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</si>
  <si>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</si>
  <si>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</si>
  <si>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</si>
  <si>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</si>
  <si>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</si>
  <si>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</si>
  <si>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</si>
  <si>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</si>
  <si>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</si>
  <si>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</si>
  <si>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</si>
  <si>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</si>
  <si>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</si>
  <si>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</si>
  <si>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</si>
  <si>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</si>
  <si>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</si>
  <si>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</si>
  <si>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</si>
  <si>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</si>
  <si>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</si>
  <si>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</si>
  <si>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</si>
  <si>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</si>
  <si>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</si>
  <si>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</si>
  <si>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</si>
  <si>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</si>
  <si>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</si>
  <si>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</si>
  <si>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</si>
  <si>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</si>
  <si>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</si>
  <si>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</si>
  <si>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</si>
  <si>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</si>
  <si>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</si>
  <si>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</si>
  <si>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</si>
  <si>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</si>
  <si>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</si>
  <si>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</si>
  <si>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</si>
  <si>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</si>
  <si>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</si>
  <si>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</si>
  <si>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</si>
  <si>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</si>
  <si>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</si>
  <si>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</si>
  <si>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</si>
  <si>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</si>
  <si>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</si>
  <si>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</si>
  <si>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</si>
  <si>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</si>
  <si>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</si>
  <si>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</si>
  <si>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</si>
  <si>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</si>
  <si>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</si>
  <si>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</si>
  <si>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</si>
  <si>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</si>
  <si>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</si>
  <si>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</si>
  <si>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</si>
  <si>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</si>
  <si>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</si>
  <si>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</si>
  <si>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</si>
  <si>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</si>
  <si>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</si>
  <si>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</si>
  <si>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</si>
  <si>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</si>
  <si>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</si>
  <si>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</si>
  <si>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</si>
  <si>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</si>
  <si>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</si>
  <si>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</si>
  <si>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</si>
  <si>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</si>
  <si>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</si>
  <si>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</si>
  <si>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</si>
  <si>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</si>
  <si>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</si>
  <si>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</si>
  <si>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</si>
  <si>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</si>
  <si>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</si>
  <si>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</si>
  <si>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</si>
  <si>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</si>
  <si>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</si>
  <si>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</si>
  <si>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</si>
  <si>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</si>
  <si>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</si>
  <si>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</si>
  <si>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</si>
  <si>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</si>
  <si>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</si>
  <si>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</si>
  <si>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</si>
  <si>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</si>
  <si>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</si>
  <si>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</si>
  <si>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</si>
  <si>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</si>
  <si>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</si>
  <si>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</si>
  <si>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</si>
  <si>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</si>
  <si>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</si>
  <si>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</si>
  <si>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</si>
  <si>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</si>
  <si>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</si>
  <si>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</si>
  <si>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</si>
  <si>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</si>
  <si>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</si>
  <si>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</si>
  <si>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</si>
  <si>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</si>
  <si>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</si>
  <si>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</si>
  <si>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</si>
  <si>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</si>
  <si>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</si>
  <si>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</si>
  <si>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</si>
  <si>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</si>
  <si>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</si>
  <si>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</si>
  <si>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</si>
  <si>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</si>
  <si>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</si>
  <si>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</si>
  <si>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</si>
  <si>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</si>
  <si>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</si>
  <si>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</si>
  <si>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</si>
  <si>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</si>
  <si>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</si>
  <si>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</si>
  <si>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</si>
  <si>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</si>
  <si>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</si>
  <si>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</si>
  <si>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</si>
  <si>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</si>
  <si>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</si>
  <si>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</si>
  <si>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</si>
  <si>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</si>
  <si>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</si>
  <si>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</si>
  <si>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</si>
  <si>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</si>
  <si>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</si>
  <si>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</si>
  <si>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</si>
  <si>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</si>
  <si>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</si>
  <si>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</si>
  <si>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</si>
  <si>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</si>
  <si>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</si>
  <si>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</si>
  <si>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</si>
  <si>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</si>
  <si>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</si>
  <si>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</si>
  <si>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</si>
  <si>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</si>
  <si>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</si>
  <si>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</si>
  <si>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</si>
  <si>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</si>
  <si>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</si>
  <si>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</si>
  <si>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</si>
  <si>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</si>
  <si>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</si>
  <si>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</si>
  <si>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</si>
  <si>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</si>
  <si>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</si>
  <si>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</si>
  <si>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</si>
  <si>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</si>
  <si>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</si>
  <si>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</si>
  <si>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</si>
  <si>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</si>
  <si>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</si>
  <si>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</si>
  <si>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</si>
  <si>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</si>
  <si>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</si>
  <si>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</si>
  <si>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</si>
  <si>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</si>
  <si>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</si>
  <si>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</si>
  <si>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</si>
  <si>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</si>
  <si>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</si>
  <si>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</si>
  <si>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</si>
  <si>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</si>
  <si>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</si>
  <si>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</si>
  <si>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</si>
  <si>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</si>
  <si>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</si>
  <si>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</si>
  <si>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</si>
  <si>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</si>
  <si>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</si>
  <si>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</si>
  <si>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</si>
  <si>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</si>
  <si>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</si>
  <si>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</si>
  <si>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</si>
  <si>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</si>
  <si>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</si>
  <si>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</si>
  <si>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</si>
  <si>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</si>
  <si>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</si>
  <si>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</si>
  <si>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</si>
  <si>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</si>
  <si>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</si>
  <si>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</si>
  <si>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</si>
  <si>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</si>
  <si>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</si>
  <si>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</si>
  <si>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</si>
  <si>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</si>
  <si>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</si>
  <si>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</si>
  <si>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</si>
  <si>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</si>
  <si>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</si>
  <si>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</si>
  <si>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</si>
  <si>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</si>
  <si>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</si>
  <si>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</si>
  <si>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</si>
  <si>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</si>
  <si>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</si>
  <si>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</si>
  <si>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</si>
  <si>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</si>
  <si>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</si>
  <si>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</si>
  <si>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</si>
  <si>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</si>
  <si>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</si>
  <si>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</si>
  <si>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</si>
  <si>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</si>
  <si>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</si>
  <si>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</si>
  <si>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</si>
  <si>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</si>
  <si>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</si>
  <si>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</si>
  <si>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</si>
  <si>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</si>
  <si>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</si>
  <si>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</si>
  <si>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</si>
  <si>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</si>
  <si>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</si>
  <si>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</si>
  <si>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</si>
  <si>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</si>
  <si>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</si>
  <si>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</si>
  <si>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</si>
  <si>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</si>
  <si>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</si>
  <si>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</si>
  <si>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</si>
  <si>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</si>
  <si>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</si>
  <si>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</si>
  <si>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</si>
  <si>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</si>
  <si>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</si>
  <si>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</si>
  <si>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</si>
  <si>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</si>
  <si>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</si>
  <si>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</si>
  <si>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</si>
  <si>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</si>
  <si>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</si>
  <si>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</si>
  <si>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</si>
  <si>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</si>
  <si>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</si>
  <si>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</si>
  <si>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</si>
  <si>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</si>
  <si>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</si>
  <si>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</si>
  <si>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</si>
  <si>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</si>
  <si>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</si>
  <si>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</si>
  <si>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</si>
  <si>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</si>
  <si>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</si>
  <si>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</si>
  <si>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</si>
  <si>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</si>
  <si>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</si>
  <si>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</si>
  <si>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</si>
  <si>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</si>
  <si>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</si>
  <si>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</si>
  <si>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</si>
  <si>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</si>
  <si>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</si>
  <si>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</si>
  <si>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</si>
  <si>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</si>
  <si>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</si>
  <si>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</si>
  <si>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</si>
  <si>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</si>
  <si>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</si>
  <si>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</si>
  <si>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</si>
  <si>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</si>
  <si>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</si>
  <si>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</si>
  <si>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</si>
  <si>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</si>
  <si>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</si>
  <si>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</si>
  <si>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</si>
  <si>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</si>
  <si>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</si>
  <si>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</si>
  <si>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</si>
  <si>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</si>
  <si>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</si>
  <si>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</si>
  <si>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</si>
  <si>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</si>
  <si>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</si>
  <si>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</si>
  <si>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</si>
  <si>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</si>
  <si>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</si>
  <si>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</si>
  <si>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</si>
  <si>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</si>
  <si>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</si>
  <si>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</si>
  <si>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</si>
  <si>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</si>
  <si>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</si>
  <si>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</si>
  <si>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</si>
  <si>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</si>
  <si>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</si>
  <si>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</si>
  <si>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</si>
  <si>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</si>
  <si>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</si>
  <si>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</si>
  <si>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</si>
  <si>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</si>
  <si>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</si>
  <si>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</si>
  <si>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</si>
  <si>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</si>
  <si>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</si>
  <si>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</si>
  <si>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</si>
  <si>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</si>
  <si>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</si>
  <si>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</si>
  <si>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</si>
  <si>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</si>
  <si>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</si>
  <si>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</si>
  <si>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</si>
  <si>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</si>
  <si>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</si>
  <si>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</si>
  <si>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</si>
  <si>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</si>
  <si>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</si>
  <si>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</si>
  <si>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</si>
  <si>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</si>
  <si>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</si>
  <si>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</si>
  <si>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</si>
  <si>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</si>
  <si>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</si>
  <si>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</si>
  <si>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</si>
  <si>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</si>
  <si>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</si>
  <si>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</si>
  <si>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</si>
  <si>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</si>
  <si>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</si>
  <si>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</si>
  <si>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</si>
  <si>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</si>
  <si>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</si>
  <si>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</si>
  <si>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</si>
  <si>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</si>
  <si>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</si>
  <si>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</si>
  <si>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</si>
  <si>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</si>
  <si>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</si>
  <si>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</si>
  <si>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</si>
  <si>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</si>
  <si>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</si>
  <si>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</si>
  <si>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</si>
  <si>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</si>
  <si>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</si>
  <si>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</si>
  <si>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</si>
  <si>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</si>
  <si>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</si>
  <si>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</si>
  <si>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</si>
  <si>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</si>
  <si>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</si>
  <si>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</si>
  <si>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</si>
  <si>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</si>
  <si>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</si>
  <si>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</si>
  <si>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</si>
  <si>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</si>
  <si>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</si>
  <si>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</si>
  <si>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</si>
  <si>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</si>
  <si>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</si>
  <si>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</si>
  <si>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</si>
  <si>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</si>
  <si>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</si>
  <si>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</si>
  <si>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</si>
  <si>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</si>
  <si>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</si>
  <si>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</si>
  <si>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</si>
  <si>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</si>
  <si>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</si>
  <si>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</si>
  <si>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</si>
  <si>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</si>
  <si>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</si>
  <si>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</si>
  <si>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</si>
  <si>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</si>
  <si>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</si>
  <si>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</si>
  <si>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</si>
  <si>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</si>
  <si>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</si>
  <si>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</si>
  <si>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</si>
  <si>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</si>
  <si>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</si>
  <si>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</si>
  <si>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</si>
  <si>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</si>
  <si>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</si>
  <si>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</si>
  <si>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</si>
  <si>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</si>
  <si>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</si>
  <si>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</si>
  <si>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</si>
  <si>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</si>
  <si>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</si>
  <si>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</si>
  <si>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</si>
  <si>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</si>
  <si>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</si>
  <si>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</si>
  <si>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</si>
  <si>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</si>
  <si>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</si>
  <si>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</si>
  <si>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</si>
  <si>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</si>
  <si>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</si>
  <si>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</si>
  <si>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</si>
  <si>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</si>
  <si>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</si>
  <si>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</si>
  <si>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</si>
  <si>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</si>
  <si>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</si>
  <si>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</si>
  <si>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</si>
  <si>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</si>
  <si>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</si>
  <si>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</si>
  <si>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</si>
  <si>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</si>
  <si>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</si>
  <si>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</si>
  <si>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</si>
  <si>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</si>
  <si>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</si>
  <si>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</si>
  <si>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</si>
  <si>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</si>
  <si>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</si>
  <si>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</si>
  <si>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</si>
  <si>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</si>
  <si>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</si>
  <si>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</si>
  <si>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</si>
  <si>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</si>
  <si>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</si>
  <si>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</si>
  <si>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</si>
  <si>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</si>
  <si>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</si>
  <si>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</si>
  <si>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</si>
  <si>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</si>
  <si>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</si>
  <si>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</si>
  <si>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</si>
  <si>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</si>
  <si>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</si>
  <si>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</si>
  <si>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</si>
  <si>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</si>
  <si>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</si>
  <si>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</si>
  <si>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</si>
  <si>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</si>
  <si>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</si>
  <si>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</si>
  <si>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</si>
  <si>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</si>
  <si>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</si>
  <si>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</si>
  <si>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</si>
  <si>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</si>
  <si>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</si>
  <si>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</si>
  <si>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</si>
  <si>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</si>
  <si>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</si>
  <si>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</si>
  <si>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</si>
  <si>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</si>
  <si>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</si>
  <si>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</si>
  <si>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</si>
  <si>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</si>
  <si>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</si>
  <si>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</si>
  <si>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</si>
  <si>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</si>
  <si>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</si>
  <si>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</si>
  <si>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</si>
  <si>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</si>
  <si>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</si>
  <si>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</si>
  <si>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</si>
  <si>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</si>
  <si>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</si>
  <si>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</si>
  <si>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</si>
  <si>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</si>
  <si>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</si>
  <si>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</si>
  <si>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</si>
  <si>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</si>
  <si>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</si>
  <si>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</si>
  <si>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</si>
  <si>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</si>
  <si>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</si>
  <si>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</si>
  <si>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</si>
  <si>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</si>
  <si>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</si>
  <si>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</si>
  <si>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</si>
  <si>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</si>
  <si>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</si>
  <si>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</si>
  <si>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</si>
  <si>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</si>
  <si>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</si>
  <si>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</si>
  <si>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</si>
  <si>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</si>
  <si>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</si>
  <si>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</si>
  <si>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</si>
  <si>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</si>
  <si>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</si>
  <si>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</si>
  <si>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</si>
  <si>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</si>
  <si>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</si>
  <si>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</si>
  <si>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</si>
  <si>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</si>
  <si>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</si>
  <si>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</si>
  <si>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</si>
  <si>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</si>
  <si>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</si>
  <si>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</si>
  <si>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</si>
  <si>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</si>
  <si>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</si>
  <si>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</si>
  <si>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</si>
  <si>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</si>
  <si>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</si>
  <si>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</si>
  <si>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</si>
  <si>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</si>
  <si>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</si>
  <si>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</si>
  <si>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</si>
  <si>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</si>
  <si>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</si>
  <si>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</si>
  <si>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</si>
  <si>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</si>
  <si>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</si>
  <si>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</si>
  <si>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</si>
  <si>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</si>
  <si>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</si>
  <si>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</si>
  <si>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</si>
  <si>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</si>
  <si>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</si>
  <si>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</si>
  <si>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</si>
  <si>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</si>
  <si>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</si>
  <si>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</si>
  <si>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</si>
  <si>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</si>
  <si>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</si>
  <si>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</si>
  <si>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</si>
  <si>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</si>
  <si>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</si>
  <si>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</si>
  <si>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</si>
  <si>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</si>
  <si>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</si>
  <si>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</si>
  <si>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</si>
  <si>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</si>
  <si>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</si>
  <si>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</si>
  <si>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</si>
  <si>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</si>
  <si>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</si>
  <si>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</si>
  <si>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</si>
  <si>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</si>
  <si>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</si>
  <si>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</si>
  <si>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</si>
  <si>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</si>
  <si>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</si>
  <si>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</si>
  <si>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</si>
  <si>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</si>
  <si>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</si>
  <si>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</si>
  <si>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</si>
  <si>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</si>
  <si>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</si>
  <si>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</si>
  <si>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</si>
  <si>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</si>
  <si>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</si>
  <si>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</si>
  <si>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</si>
  <si>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</si>
  <si>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</si>
  <si>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</si>
  <si>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</si>
  <si>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</si>
  <si>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</si>
  <si>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</si>
  <si>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</si>
  <si>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</si>
  <si>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</si>
  <si>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</si>
  <si>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</si>
  <si>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</si>
  <si>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</si>
  <si>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</si>
  <si>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</si>
  <si>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</si>
  <si>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</si>
  <si>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</si>
  <si>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</si>
  <si>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</si>
  <si>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</si>
  <si>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</si>
  <si>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</si>
  <si>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</si>
  <si>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</si>
  <si>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</si>
  <si>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</si>
  <si>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</si>
  <si>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</si>
  <si>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</si>
  <si>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</si>
  <si>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</si>
  <si>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</si>
  <si>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</si>
  <si>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</si>
  <si>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</si>
  <si>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</si>
  <si>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</si>
  <si>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</si>
  <si>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</si>
  <si>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</si>
  <si>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</si>
  <si>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</si>
  <si>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</si>
  <si>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</si>
  <si>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</si>
  <si>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</si>
  <si>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</si>
  <si>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</si>
  <si>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</si>
  <si>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</si>
  <si>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</si>
  <si>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</si>
  <si>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</si>
  <si>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</si>
  <si>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</si>
  <si>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</si>
  <si>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</si>
  <si>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</si>
  <si>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</si>
  <si>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</si>
  <si>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</si>
  <si>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</si>
  <si>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</si>
  <si>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</si>
  <si>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</si>
  <si>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</si>
  <si>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</si>
  <si>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</si>
  <si>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</si>
  <si>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</si>
  <si>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</si>
  <si>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</si>
  <si>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</si>
  <si>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</si>
  <si>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</si>
  <si>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</si>
  <si>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</si>
  <si>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</si>
  <si>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</si>
  <si>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</si>
  <si>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</si>
  <si>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</si>
  <si>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</si>
  <si>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</si>
  <si>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</si>
  <si>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</si>
  <si>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</si>
  <si>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</si>
  <si>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</si>
  <si>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</si>
  <si>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</si>
  <si>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</si>
  <si>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</si>
  <si>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</si>
  <si>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</si>
  <si>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</si>
  <si>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</si>
  <si>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</si>
  <si>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</si>
  <si>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</si>
  <si>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</si>
  <si>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</si>
  <si>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</si>
  <si>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</si>
  <si>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</si>
  <si>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</si>
  <si>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</si>
  <si>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</si>
  <si>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</si>
  <si>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</si>
  <si>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</si>
  <si>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</si>
  <si>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</si>
  <si>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</si>
  <si>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</si>
  <si>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</si>
  <si>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</si>
  <si>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</si>
  <si>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</si>
  <si>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</si>
  <si>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</si>
  <si>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</si>
  <si>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</si>
  <si>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</si>
  <si>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</si>
  <si>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</si>
  <si>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</si>
  <si>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</si>
  <si>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</si>
  <si>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</si>
  <si>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</si>
  <si>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</si>
  <si>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</si>
  <si>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</si>
  <si>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</si>
  <si>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</si>
  <si>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</si>
  <si>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</si>
  <si>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</si>
  <si>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</si>
  <si>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</si>
  <si>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</si>
  <si>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</si>
  <si>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</si>
  <si>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</si>
  <si>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</si>
  <si>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</si>
  <si>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</si>
  <si>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</si>
  <si>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</si>
  <si>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</si>
  <si>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</si>
  <si>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</si>
  <si>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</si>
  <si>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</si>
  <si>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</si>
  <si>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</si>
  <si>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</si>
  <si>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</si>
  <si>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</si>
  <si>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</si>
  <si>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</si>
  <si>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</si>
  <si>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</si>
  <si>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</si>
  <si>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</si>
  <si>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</si>
  <si>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</si>
  <si>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</si>
  <si>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</si>
  <si>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</si>
  <si>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</si>
  <si>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</si>
  <si>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</si>
  <si>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</si>
  <si>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</si>
  <si>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</si>
  <si>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</si>
  <si>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</si>
  <si>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</si>
  <si>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</si>
  <si>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</si>
  <si>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</si>
  <si>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</si>
  <si>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</si>
  <si>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</si>
  <si>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</si>
  <si>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</si>
  <si>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</si>
  <si>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</si>
  <si>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</si>
  <si>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</si>
  <si>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</si>
  <si>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</si>
  <si>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</si>
  <si>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</si>
  <si>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</si>
  <si>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</si>
  <si>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</si>
  <si>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</si>
  <si>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</si>
  <si>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</si>
  <si>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</si>
  <si>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</si>
  <si>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</si>
  <si>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</si>
  <si>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</si>
  <si>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</si>
  <si>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</si>
  <si>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</si>
  <si>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</si>
  <si>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</si>
  <si>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</si>
  <si>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</si>
  <si>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</si>
  <si>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</si>
  <si>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</si>
  <si>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</si>
  <si>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</si>
  <si>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</si>
  <si>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</si>
  <si>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</si>
  <si>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</si>
  <si>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</si>
  <si>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</si>
  <si>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</si>
  <si>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</si>
  <si>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</si>
  <si>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</si>
  <si>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</si>
  <si>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</si>
  <si>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</si>
  <si>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</si>
  <si>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</si>
  <si>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</si>
  <si>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</si>
  <si>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</si>
  <si>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</si>
  <si>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</si>
  <si>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</si>
  <si>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</si>
  <si>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</si>
  <si>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</si>
  <si>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</si>
  <si>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</si>
  <si>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</si>
  <si>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</si>
  <si>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</si>
  <si>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</si>
  <si>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</si>
  <si>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</si>
  <si>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</si>
  <si>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</si>
  <si>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</si>
  <si>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</si>
  <si>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</si>
  <si>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</si>
  <si>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</si>
  <si>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</si>
  <si>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</si>
  <si>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</si>
  <si>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</si>
  <si>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</si>
  <si>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</si>
  <si>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</si>
  <si>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</si>
  <si>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</si>
  <si>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</si>
  <si>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</si>
  <si>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</si>
  <si>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</si>
  <si>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</si>
  <si>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</si>
  <si>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</si>
  <si>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</si>
  <si>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</si>
  <si>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</si>
  <si>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</si>
  <si>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</si>
  <si>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</si>
  <si>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</si>
  <si>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</si>
  <si>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</si>
  <si>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</si>
  <si>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</si>
  <si>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</si>
  <si>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</si>
  <si>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</si>
  <si>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</si>
  <si>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</si>
  <si>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</si>
  <si>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</si>
  <si>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</si>
  <si>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</si>
  <si>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</si>
  <si>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</si>
  <si>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</si>
  <si>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</si>
  <si>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</si>
  <si>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</si>
  <si>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</si>
  <si>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</si>
  <si>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</si>
  <si>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</si>
  <si>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</si>
  <si>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</si>
  <si>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</si>
  <si>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</si>
  <si>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</si>
  <si>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</si>
  <si>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</si>
  <si>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</si>
  <si>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</si>
  <si>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</si>
  <si>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</si>
  <si>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</si>
  <si>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</si>
  <si>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</si>
  <si>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</si>
  <si>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</si>
  <si>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</si>
  <si>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</si>
  <si>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</si>
  <si>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</si>
  <si>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</si>
  <si>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</si>
  <si>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</si>
  <si>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</si>
  <si>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</si>
  <si>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</si>
  <si>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</si>
  <si>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</si>
  <si>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</si>
  <si>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</si>
  <si>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</si>
  <si>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</si>
  <si>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</si>
  <si>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</si>
  <si>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</si>
  <si>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</si>
  <si>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</si>
  <si>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</si>
  <si>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</si>
  <si>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</si>
  <si>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</si>
  <si>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</si>
  <si>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</si>
  <si>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</si>
  <si>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</si>
  <si>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</si>
  <si>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</si>
  <si>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</si>
  <si>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</si>
  <si>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</si>
  <si>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</si>
  <si>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</si>
  <si>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</si>
  <si>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</si>
  <si>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</si>
  <si>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</si>
  <si>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</si>
  <si>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</si>
  <si>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</si>
  <si>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</si>
  <si>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</si>
  <si>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</si>
  <si>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</si>
  <si>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</si>
  <si>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</si>
  <si>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</si>
  <si>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</si>
  <si>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</si>
  <si>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</si>
  <si>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</si>
  <si>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</si>
  <si>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</si>
  <si>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</si>
  <si>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</si>
  <si>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</si>
  <si>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</si>
  <si>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</si>
  <si>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</si>
  <si>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</si>
  <si>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</si>
  <si>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</si>
  <si>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</si>
  <si>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</si>
  <si>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</si>
  <si>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</si>
  <si>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</si>
  <si>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</si>
  <si>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</si>
  <si>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</si>
  <si>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</si>
  <si>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</si>
  <si>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</si>
  <si>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</si>
  <si>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</si>
  <si>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</si>
  <si>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</si>
  <si>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</si>
  <si>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</si>
  <si>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</si>
  <si>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</si>
  <si>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</si>
  <si>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</si>
  <si>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</si>
  <si>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</si>
  <si>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</si>
  <si>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</si>
  <si>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</si>
  <si>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</si>
  <si>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</si>
  <si>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</si>
  <si>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</si>
  <si>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</si>
  <si>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</si>
  <si>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</si>
  <si>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</si>
  <si>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</si>
  <si>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</si>
  <si>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</si>
  <si>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</si>
  <si>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</si>
  <si>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</si>
  <si>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</si>
  <si>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</si>
  <si>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</si>
  <si>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</si>
  <si>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</si>
  <si>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</si>
  <si>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</si>
  <si>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</si>
  <si>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</si>
  <si>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</si>
  <si>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</si>
  <si>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</si>
  <si>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</si>
  <si>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</si>
  <si>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</si>
  <si>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</si>
  <si>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</si>
  <si>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</si>
  <si>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</si>
  <si>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</si>
  <si>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</si>
  <si>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</si>
  <si>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</si>
  <si>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</si>
  <si>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</si>
  <si>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</si>
  <si>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</si>
  <si>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</si>
  <si>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</si>
  <si>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</si>
  <si>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</si>
  <si>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</si>
  <si>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</si>
  <si>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</si>
  <si>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</si>
  <si>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</si>
  <si>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</si>
  <si>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</si>
  <si>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</si>
  <si>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</si>
  <si>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</si>
  <si>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</si>
  <si>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</si>
  <si>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</si>
  <si>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</si>
  <si>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</si>
  <si>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</si>
  <si>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</si>
  <si>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</si>
  <si>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</si>
  <si>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</si>
  <si>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</si>
  <si>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</si>
  <si>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</si>
  <si>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</si>
  <si>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</si>
  <si>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</si>
  <si>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</si>
  <si>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</si>
  <si>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</si>
  <si>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</si>
  <si>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</si>
  <si>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</si>
  <si>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</si>
  <si>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</si>
  <si>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</si>
  <si>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</si>
  <si>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</si>
  <si>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</si>
  <si>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</si>
  <si>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</si>
  <si>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</si>
  <si>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</si>
  <si>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</si>
  <si>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</si>
  <si>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</si>
  <si>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</si>
  <si>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</si>
  <si>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</si>
  <si>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</si>
  <si>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</si>
  <si>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</si>
  <si>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</si>
  <si>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</si>
  <si>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</si>
  <si>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</si>
  <si>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</si>
  <si>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</si>
  <si>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</si>
  <si>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</si>
  <si>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</si>
  <si>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</si>
  <si>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</si>
  <si>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</si>
  <si>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</si>
  <si>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</si>
  <si>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</si>
  <si>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</si>
  <si>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</si>
  <si>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</si>
  <si>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</si>
  <si>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</si>
  <si>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</si>
  <si>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</si>
  <si>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</si>
  <si>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</si>
  <si>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</si>
  <si>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</si>
  <si>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</si>
  <si>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</si>
  <si>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</si>
  <si>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</si>
  <si>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</si>
  <si>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</si>
  <si>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</si>
  <si>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</si>
  <si>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</si>
  <si>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</si>
  <si>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</si>
  <si>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</si>
  <si>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</si>
  <si>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</si>
  <si>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</si>
  <si>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</si>
  <si>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</si>
  <si>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</si>
  <si>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</si>
  <si>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</si>
  <si>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</si>
  <si>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</si>
  <si>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</si>
  <si>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</si>
  <si>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</si>
  <si>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</si>
  <si>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</si>
  <si>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</si>
  <si>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</si>
  <si>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</si>
  <si>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</si>
  <si>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</si>
  <si>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</si>
  <si>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</si>
  <si>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</si>
  <si>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</si>
  <si>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</si>
  <si>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</si>
  <si>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</si>
  <si>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</si>
  <si>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</si>
  <si>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</si>
  <si>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</si>
  <si>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</si>
  <si>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</si>
  <si>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</si>
  <si>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</si>
  <si>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</si>
  <si>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</si>
  <si>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</si>
  <si>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</si>
  <si>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</si>
  <si>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</si>
  <si>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</si>
  <si>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</si>
  <si>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</si>
  <si>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</si>
  <si>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</si>
  <si>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</si>
  <si>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</si>
  <si>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</si>
  <si>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</si>
  <si>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</si>
  <si>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</si>
  <si>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</si>
  <si>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</si>
  <si>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</si>
  <si>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</si>
  <si>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</si>
  <si>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</si>
  <si>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</si>
  <si>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</si>
  <si>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</si>
  <si>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</si>
  <si>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</si>
  <si>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</si>
  <si>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</si>
  <si>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</si>
  <si>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</si>
  <si>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</si>
  <si>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</si>
  <si>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</si>
  <si>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</si>
  <si>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</si>
  <si>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</si>
  <si>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</si>
  <si>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</si>
  <si>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</si>
  <si>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</si>
  <si>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</si>
  <si>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</si>
  <si>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</si>
  <si>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</si>
  <si>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</si>
  <si>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</si>
  <si>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</si>
  <si>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</si>
  <si>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</si>
  <si>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</si>
  <si>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</si>
  <si>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</si>
  <si>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</si>
  <si>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</si>
  <si>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</si>
  <si>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</si>
  <si>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</si>
  <si>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</si>
  <si>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</si>
  <si>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</si>
  <si>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</si>
  <si>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</si>
  <si>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</si>
  <si>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</si>
  <si>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</si>
  <si>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</si>
  <si>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</si>
  <si>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</si>
  <si>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</si>
  <si>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</si>
  <si>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</si>
  <si>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</si>
  <si>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</si>
  <si>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</si>
  <si>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</si>
  <si>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</si>
  <si>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</si>
  <si>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</si>
  <si>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</si>
  <si>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</si>
  <si>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</si>
  <si>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</si>
  <si>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</si>
  <si>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</si>
  <si>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</si>
  <si>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</si>
  <si>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</si>
  <si>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</si>
  <si>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</si>
  <si>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</si>
  <si>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</si>
  <si>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</si>
  <si>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</si>
  <si>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</si>
  <si>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</si>
  <si>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</si>
  <si>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</si>
  <si>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</si>
  <si>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</si>
  <si>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</si>
  <si>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</si>
  <si>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</si>
  <si>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</si>
  <si>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</si>
  <si>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</si>
  <si>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</si>
  <si>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</si>
  <si>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</si>
  <si>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</si>
  <si>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</si>
  <si>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</si>
  <si>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</si>
  <si>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</si>
  <si>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</si>
  <si>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</si>
  <si>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</si>
  <si>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</si>
  <si>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</si>
  <si>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</si>
  <si>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</si>
  <si>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</si>
  <si>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</si>
  <si>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</si>
  <si>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</si>
  <si>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</si>
  <si>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</si>
  <si>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</si>
  <si>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</si>
  <si>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</si>
  <si>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</si>
  <si>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</si>
  <si>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</si>
  <si>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</si>
  <si>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</si>
  <si>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</si>
  <si>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</si>
  <si>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</si>
  <si>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</si>
  <si>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</si>
  <si>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</si>
  <si>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</si>
  <si>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</si>
  <si>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</si>
  <si>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</si>
  <si>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</si>
  <si>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</si>
  <si>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</si>
  <si>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</si>
  <si>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</si>
  <si>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</si>
  <si>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</si>
  <si>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</si>
  <si>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</si>
  <si>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</si>
  <si>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</si>
  <si>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</si>
  <si>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</si>
  <si>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</si>
  <si>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</si>
  <si>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</si>
  <si>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</si>
  <si>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</si>
  <si>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</si>
  <si>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</si>
  <si>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</si>
  <si>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</si>
  <si>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</si>
  <si>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</si>
  <si>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</si>
  <si>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</si>
  <si>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</si>
  <si>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</si>
  <si>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</si>
  <si>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</si>
  <si>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</si>
  <si>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</si>
  <si>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</si>
  <si>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</si>
  <si>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</si>
  <si>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</si>
  <si>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</si>
  <si>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</si>
  <si>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</si>
  <si>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</si>
  <si>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</si>
  <si>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</si>
  <si>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</si>
  <si>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</si>
  <si>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</si>
  <si>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</si>
  <si>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</si>
  <si>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</si>
  <si>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</si>
  <si>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</si>
  <si>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</si>
  <si>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</si>
  <si>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</si>
  <si>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</si>
  <si>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</si>
  <si>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</si>
  <si>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</si>
  <si>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</si>
  <si>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</si>
  <si>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</si>
  <si>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</si>
  <si>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</si>
  <si>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</si>
  <si>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</si>
  <si>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</si>
  <si>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</si>
  <si>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</si>
  <si>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</si>
  <si>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</si>
  <si>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</si>
  <si>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</si>
  <si>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</si>
  <si>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</si>
  <si>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</si>
  <si>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</si>
  <si>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</si>
  <si>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</si>
  <si>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</si>
  <si>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</si>
  <si>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</si>
  <si>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</si>
  <si>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</si>
  <si>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</si>
  <si>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</si>
  <si>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</si>
  <si>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</si>
  <si>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</si>
  <si>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</si>
  <si>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</si>
  <si>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</si>
  <si>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</si>
  <si>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</si>
  <si>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</si>
  <si>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</si>
  <si>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</si>
  <si>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</si>
  <si>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</si>
  <si>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</si>
  <si>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</si>
  <si>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</si>
  <si>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</si>
  <si>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</si>
  <si>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</si>
  <si>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</si>
  <si>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</si>
  <si>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</si>
  <si>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</si>
  <si>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</si>
  <si>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</si>
  <si>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</si>
  <si>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</si>
  <si>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</si>
  <si>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</si>
  <si>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</si>
  <si>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</si>
  <si>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</si>
  <si>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</si>
  <si>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</si>
  <si>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</si>
  <si>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</si>
  <si>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</si>
  <si>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</si>
  <si>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</si>
  <si>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</si>
  <si>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</si>
  <si>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</si>
  <si>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</si>
  <si>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</si>
  <si>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</si>
  <si>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</si>
  <si>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</si>
  <si>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</si>
  <si>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</si>
  <si>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</si>
  <si>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</si>
  <si>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</si>
  <si>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</si>
  <si>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</si>
  <si>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</si>
  <si>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</si>
  <si>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</si>
  <si>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</si>
  <si>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</si>
  <si>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</si>
  <si>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</si>
  <si>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</si>
  <si>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</si>
  <si>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</si>
  <si>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</si>
  <si>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</si>
  <si>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</si>
  <si>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</si>
  <si>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</si>
  <si>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</si>
  <si>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</si>
  <si>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</si>
  <si>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</si>
  <si>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</si>
  <si>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</si>
  <si>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</si>
  <si>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</si>
  <si>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</si>
  <si>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</si>
  <si>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</si>
  <si>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</si>
  <si>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</si>
  <si>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</si>
  <si>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</si>
  <si>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</si>
  <si>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2021-20-10000672</t>
  </si>
  <si>
    <t>INSTITUTO COLOMBIANO DE BIENESTAR FAMILIAR</t>
  </si>
  <si>
    <t>20176</t>
  </si>
  <si>
    <t>prestacion de servicios para brindar atencion integral en educacion inicial, cuidado y nutricion de los niños y niñas menores de 5 años del SIBEN I Y II o desplazados, beneficiarios del programa de Atencion Inmtegral de Primera Infancia -PAIPI- en la modalidad o las modalidades de atencion seleccionadas.</t>
  </si>
  <si>
    <t>MEN-ICETEX</t>
  </si>
  <si>
    <t>FONADE</t>
  </si>
  <si>
    <t>20803</t>
  </si>
  <si>
    <t>2121268</t>
  </si>
  <si>
    <t>prestar los servicios de atención integral en educación inicial, cuidado y nutrición a los niños y niñas menores de cinco (5) años registrados en el SISBÉN I,II, III o en situación de desplazamiento, beneficiarios del programa de Atención Integral a la Primera Infancia PAIPI, en tránsito a la Estrategia de “cero a siempre” a través de propuesta de intervención oportunas, pertinentes y de calidad en la modalidad de atención definida por la entidad territorial adherente.</t>
  </si>
  <si>
    <t>2123442</t>
  </si>
  <si>
    <t xml:space="preserve">prestar educacion integral en educacion inicial, cuidado y nutricion a los niño y niñas menores de (5) años en condicio de vulnerabilidad, vinculados al programa de Atencion integral a la primera infancia PAIPi, en transito a la estrategia de cero a siempre, a traves de propuestas de intervencion oportunas, pertinentes, y de calidad </t>
  </si>
  <si>
    <t>2130517</t>
  </si>
  <si>
    <t xml:space="preserve"> prestar los servicios de atención integral en educación inicial, cuidado y nutrición a los niños y niñas menores de cinco (5) años registrados en el SISBÉN I,II, III o en situación de desplazamiento, beneficiarios del programa de Atención Integral a la Primera Infancia PAIPI, en tránsito a la Estrategia de “cero a siempre” a través de propuesta de intervención oportunas, pertinentes y de calidad en la modalidad de atención definida por la entidad territorial adherente.</t>
  </si>
  <si>
    <t>20-467-2014</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</si>
  <si>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lienamientos , las directrices y parametros establecidos por el ICBF</t>
  </si>
  <si>
    <t>20-259-2016</t>
  </si>
  <si>
    <t>prestar el servicio de atencon, educacion inicial  y cuidado  a los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lienamientos , las directrices y parametros establecidos por el ICBF, en el marco de la estrategia de atencion integral de cero a siempre.</t>
  </si>
  <si>
    <t>20-671-2016</t>
  </si>
  <si>
    <t>Prestar el servicio de atencion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lienamientos , las directrices y parametros establecidos por el ICBF en el servicio de desarrollo infantil en medio familiar.</t>
  </si>
  <si>
    <t>20351-2017</t>
  </si>
  <si>
    <t>Prestar el servicio de educacion inicial  en el marco de atencion integral a Mujeres gestantes,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 las directrices y parametros establecidos por el ICB, en armonia con la politica de estado para el  desarrollo integral de la primera infnacia "de cero a siempr", en el desarrollo infantil en medio familiar.</t>
  </si>
  <si>
    <t>20-293-2018</t>
  </si>
  <si>
    <t>20-79-2019</t>
  </si>
  <si>
    <t>25182020167</t>
  </si>
  <si>
    <t>25182020168</t>
  </si>
  <si>
    <t>25182020166</t>
  </si>
  <si>
    <t>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dicha atencion.</t>
  </si>
  <si>
    <t xml:space="preserve">prestar el servicio CENTRO DE DESARROLLO INFANTIL CDI de confomirdad con el manual operativo de la modalidd institucional y las directrices establecidas por el ICBF    en armonia con la politica de estado para el desarrollo integral de la primera infancia de cero a siempre </t>
  </si>
  <si>
    <t xml:space="preserve">HARRIER HELEN MARTING BUITRAGO </t>
  </si>
  <si>
    <t>CALLE  17  No 15 -44  B. SANTA ANITA FUSA</t>
  </si>
  <si>
    <t>fundacionnuevaera@hotmail.com</t>
  </si>
  <si>
    <t>8734101  / 3143138911</t>
  </si>
  <si>
    <t>Calle 6b No. 33-35 Ceiba – Alta Gracia Mz 1 Casa 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</si>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</sst>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82"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459</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802021835</v>
      </c>
      <c r="C20" s="5"/>
      <c r="D20" s="73"/>
      <c r="E20" s="5"/>
      <c r="F20" s="5"/>
      <c r="G20" s="5"/>
      <c r="H20" s="185"/>
      <c r="I20" s="148" t="s">
        <v>459</v>
      </c>
      <c r="J20" s="149" t="s">
        <v>461</v>
      </c>
      <c r="K20" s="150">
        <v>13662936924</v>
      </c>
      <c r="L20" s="151">
        <v>44192</v>
      </c>
      <c r="M20" s="151">
        <v>44561</v>
      </c>
      <c r="N20" s="134">
        <f>+(M20-L20)/30</f>
        <v>12.3</v>
      </c>
      <c r="O20" s="137"/>
      <c r="U20" s="133"/>
      <c r="V20" s="105">
        <f ca="1">NOW()</f>
        <v>44194.543533564814</v>
      </c>
      <c r="W20" s="105">
        <f ca="1">NOW()</f>
        <v>44194.543533564814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FUNDACIÓN NUEVA ERA ECOLOGICA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2709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2680</v>
      </c>
      <c r="C48" s="112" t="s">
        <v>31</v>
      </c>
      <c r="D48" s="110" t="s">
        <v>2678</v>
      </c>
      <c r="E48" s="144">
        <v>40282</v>
      </c>
      <c r="F48" s="144">
        <v>40522</v>
      </c>
      <c r="G48" s="159">
        <f>IF(AND(E48&lt;&gt;"",F48&lt;&gt;""),((F48-E48)/30),"")</f>
        <v>8</v>
      </c>
      <c r="H48" s="114" t="s">
        <v>2679</v>
      </c>
      <c r="I48" s="113" t="s">
        <v>459</v>
      </c>
      <c r="J48" s="113" t="s">
        <v>461</v>
      </c>
      <c r="K48" s="116">
        <v>1036890236</v>
      </c>
      <c r="L48" s="115" t="s">
        <v>1148</v>
      </c>
      <c r="M48" s="117">
        <v>1</v>
      </c>
      <c r="N48" s="115" t="s">
        <v>27</v>
      </c>
      <c r="O48" s="115" t="s">
        <v>1148</v>
      </c>
      <c r="P48" s="78"/>
    </row>
    <row r="49" spans="1:16" s="6" customFormat="1" ht="24.75" customHeight="1" x14ac:dyDescent="0.25">
      <c r="A49" s="142">
        <v>2</v>
      </c>
      <c r="B49" s="121" t="s">
        <v>2680</v>
      </c>
      <c r="C49" s="112" t="s">
        <v>31</v>
      </c>
      <c r="D49" s="110" t="s">
        <v>2682</v>
      </c>
      <c r="E49" s="144">
        <v>40801</v>
      </c>
      <c r="F49" s="144">
        <v>40891</v>
      </c>
      <c r="G49" s="159">
        <f t="shared" ref="G49:G50" si="2">IF(AND(E49&lt;&gt;"",F49&lt;&gt;""),((F49-E49)/30),"")</f>
        <v>3</v>
      </c>
      <c r="H49" s="114" t="s">
        <v>2679</v>
      </c>
      <c r="I49" s="113" t="s">
        <v>459</v>
      </c>
      <c r="J49" s="113" t="s">
        <v>461</v>
      </c>
      <c r="K49" s="122">
        <v>306482076</v>
      </c>
      <c r="L49" s="115" t="s">
        <v>1148</v>
      </c>
      <c r="M49" s="117">
        <v>1</v>
      </c>
      <c r="N49" s="115" t="s">
        <v>27</v>
      </c>
      <c r="O49" s="115" t="s">
        <v>1148</v>
      </c>
      <c r="P49" s="78"/>
    </row>
    <row r="50" spans="1:16" s="6" customFormat="1" ht="24.75" customHeight="1" x14ac:dyDescent="0.25">
      <c r="A50" s="142">
        <v>3</v>
      </c>
      <c r="B50" s="121" t="s">
        <v>2681</v>
      </c>
      <c r="C50" s="112" t="s">
        <v>31</v>
      </c>
      <c r="D50" s="120" t="s">
        <v>2683</v>
      </c>
      <c r="E50" s="144">
        <v>41018</v>
      </c>
      <c r="F50" s="144">
        <v>41180</v>
      </c>
      <c r="G50" s="159">
        <f t="shared" si="2"/>
        <v>5.4</v>
      </c>
      <c r="H50" s="119" t="s">
        <v>2684</v>
      </c>
      <c r="I50" s="113" t="s">
        <v>459</v>
      </c>
      <c r="J50" s="113" t="s">
        <v>461</v>
      </c>
      <c r="K50" s="116">
        <v>651723462</v>
      </c>
      <c r="L50" s="115" t="s">
        <v>1148</v>
      </c>
      <c r="M50" s="117">
        <v>1</v>
      </c>
      <c r="N50" s="115" t="s">
        <v>27</v>
      </c>
      <c r="O50" s="115" t="s">
        <v>1148</v>
      </c>
      <c r="P50" s="78"/>
    </row>
    <row r="51" spans="1:16" s="6" customFormat="1" ht="24.75" customHeight="1" outlineLevel="1" x14ac:dyDescent="0.25">
      <c r="A51" s="142">
        <v>4</v>
      </c>
      <c r="B51" s="121" t="s">
        <v>2681</v>
      </c>
      <c r="C51" s="112" t="s">
        <v>31</v>
      </c>
      <c r="D51" s="110" t="s">
        <v>2685</v>
      </c>
      <c r="E51" s="144">
        <v>41186</v>
      </c>
      <c r="F51" s="144">
        <v>41258</v>
      </c>
      <c r="G51" s="159">
        <f t="shared" ref="G51:G107" si="3">IF(AND(E51&lt;&gt;"",F51&lt;&gt;""),((F51-E51)/30),"")</f>
        <v>2.4</v>
      </c>
      <c r="H51" s="121" t="s">
        <v>2686</v>
      </c>
      <c r="I51" s="113" t="s">
        <v>459</v>
      </c>
      <c r="J51" s="113" t="s">
        <v>461</v>
      </c>
      <c r="K51" s="116">
        <v>382213760</v>
      </c>
      <c r="L51" s="115" t="s">
        <v>1148</v>
      </c>
      <c r="M51" s="117">
        <v>1</v>
      </c>
      <c r="N51" s="115" t="s">
        <v>27</v>
      </c>
      <c r="O51" s="115" t="s">
        <v>1148</v>
      </c>
      <c r="P51" s="78"/>
    </row>
    <row r="52" spans="1:16" s="7" customFormat="1" ht="24.75" customHeight="1" outlineLevel="1" x14ac:dyDescent="0.25">
      <c r="A52" s="143">
        <v>5</v>
      </c>
      <c r="B52" s="121" t="s">
        <v>2681</v>
      </c>
      <c r="C52" s="112" t="s">
        <v>31</v>
      </c>
      <c r="D52" s="110" t="s">
        <v>2687</v>
      </c>
      <c r="E52" s="144">
        <v>41339</v>
      </c>
      <c r="F52" s="144">
        <v>41453</v>
      </c>
      <c r="G52" s="159">
        <f t="shared" si="3"/>
        <v>3.8</v>
      </c>
      <c r="H52" s="119" t="s">
        <v>2688</v>
      </c>
      <c r="I52" s="113" t="s">
        <v>459</v>
      </c>
      <c r="J52" s="113" t="s">
        <v>461</v>
      </c>
      <c r="K52" s="122">
        <v>372404393</v>
      </c>
      <c r="L52" s="115" t="s">
        <v>1148</v>
      </c>
      <c r="M52" s="117">
        <v>1</v>
      </c>
      <c r="N52" s="115" t="s">
        <v>27</v>
      </c>
      <c r="O52" s="115" t="s">
        <v>1148</v>
      </c>
      <c r="P52" s="79"/>
    </row>
    <row r="53" spans="1:16" s="7" customFormat="1" ht="24.75" customHeight="1" outlineLevel="1" x14ac:dyDescent="0.25">
      <c r="A53" s="143">
        <v>6</v>
      </c>
      <c r="B53" s="121" t="s">
        <v>2677</v>
      </c>
      <c r="C53" s="112" t="s">
        <v>31</v>
      </c>
      <c r="D53" s="110" t="s">
        <v>2689</v>
      </c>
      <c r="E53" s="144">
        <v>42002</v>
      </c>
      <c r="F53" s="144">
        <v>42369</v>
      </c>
      <c r="G53" s="159">
        <f t="shared" si="3"/>
        <v>12.233333333333333</v>
      </c>
      <c r="H53" s="119" t="s">
        <v>2690</v>
      </c>
      <c r="I53" s="113" t="s">
        <v>459</v>
      </c>
      <c r="J53" s="113" t="s">
        <v>461</v>
      </c>
      <c r="K53" s="122">
        <v>2503431263</v>
      </c>
      <c r="L53" s="115" t="s">
        <v>1148</v>
      </c>
      <c r="M53" s="117">
        <v>1</v>
      </c>
      <c r="N53" s="115" t="s">
        <v>27</v>
      </c>
      <c r="O53" s="115" t="s">
        <v>1148</v>
      </c>
      <c r="P53" s="79"/>
    </row>
    <row r="54" spans="1:16" s="7" customFormat="1" ht="24.75" customHeight="1" outlineLevel="1" x14ac:dyDescent="0.25">
      <c r="A54" s="143">
        <v>7</v>
      </c>
      <c r="B54" s="121" t="s">
        <v>2677</v>
      </c>
      <c r="C54" s="112" t="s">
        <v>31</v>
      </c>
      <c r="D54" s="110" t="s">
        <v>2691</v>
      </c>
      <c r="E54" s="144">
        <v>42399</v>
      </c>
      <c r="F54" s="144">
        <v>42719</v>
      </c>
      <c r="G54" s="159">
        <f t="shared" si="3"/>
        <v>10.666666666666666</v>
      </c>
      <c r="H54" s="114" t="s">
        <v>2692</v>
      </c>
      <c r="I54" s="113" t="s">
        <v>459</v>
      </c>
      <c r="J54" s="113" t="s">
        <v>461</v>
      </c>
      <c r="K54" s="118">
        <v>1660597740</v>
      </c>
      <c r="L54" s="115" t="s">
        <v>1148</v>
      </c>
      <c r="M54" s="117">
        <v>1</v>
      </c>
      <c r="N54" s="115" t="s">
        <v>27</v>
      </c>
      <c r="O54" s="115" t="s">
        <v>1148</v>
      </c>
      <c r="P54" s="79"/>
    </row>
    <row r="55" spans="1:16" s="7" customFormat="1" ht="24.75" customHeight="1" outlineLevel="1" x14ac:dyDescent="0.25">
      <c r="A55" s="143">
        <v>8</v>
      </c>
      <c r="B55" s="121" t="s">
        <v>2677</v>
      </c>
      <c r="C55" s="112" t="s">
        <v>31</v>
      </c>
      <c r="D55" s="110" t="s">
        <v>2693</v>
      </c>
      <c r="E55" s="144">
        <v>42720</v>
      </c>
      <c r="F55" s="144">
        <v>43084</v>
      </c>
      <c r="G55" s="159">
        <f t="shared" si="3"/>
        <v>12.133333333333333</v>
      </c>
      <c r="H55" s="114" t="s">
        <v>2694</v>
      </c>
      <c r="I55" s="113" t="s">
        <v>459</v>
      </c>
      <c r="J55" s="113" t="s">
        <v>461</v>
      </c>
      <c r="K55" s="118">
        <v>4194259249</v>
      </c>
      <c r="L55" s="115" t="s">
        <v>1148</v>
      </c>
      <c r="M55" s="117">
        <v>1</v>
      </c>
      <c r="N55" s="115" t="s">
        <v>27</v>
      </c>
      <c r="O55" s="115" t="s">
        <v>26</v>
      </c>
      <c r="P55" s="79"/>
    </row>
    <row r="56" spans="1:16" s="7" customFormat="1" ht="24.75" customHeight="1" outlineLevel="1" x14ac:dyDescent="0.25">
      <c r="A56" s="143">
        <v>9</v>
      </c>
      <c r="B56" s="121" t="s">
        <v>2677</v>
      </c>
      <c r="C56" s="112" t="s">
        <v>31</v>
      </c>
      <c r="D56" s="110" t="s">
        <v>2695</v>
      </c>
      <c r="E56" s="144">
        <v>43067</v>
      </c>
      <c r="F56" s="144">
        <v>43434</v>
      </c>
      <c r="G56" s="159">
        <f t="shared" si="3"/>
        <v>12.233333333333333</v>
      </c>
      <c r="H56" s="114" t="s">
        <v>2696</v>
      </c>
      <c r="I56" s="113" t="s">
        <v>459</v>
      </c>
      <c r="J56" s="113" t="s">
        <v>461</v>
      </c>
      <c r="K56" s="118">
        <v>2454007050</v>
      </c>
      <c r="L56" s="115" t="s">
        <v>1148</v>
      </c>
      <c r="M56" s="117">
        <v>1</v>
      </c>
      <c r="N56" s="115" t="s">
        <v>27</v>
      </c>
      <c r="O56" s="115" t="s">
        <v>1148</v>
      </c>
      <c r="P56" s="79"/>
    </row>
    <row r="57" spans="1:16" s="7" customFormat="1" ht="24.75" customHeight="1" outlineLevel="1" x14ac:dyDescent="0.25">
      <c r="A57" s="143">
        <v>10</v>
      </c>
      <c r="B57" s="121" t="s">
        <v>2677</v>
      </c>
      <c r="C57" s="65" t="s">
        <v>31</v>
      </c>
      <c r="D57" s="63" t="s">
        <v>2697</v>
      </c>
      <c r="E57" s="144">
        <v>43392</v>
      </c>
      <c r="F57" s="144">
        <v>43434</v>
      </c>
      <c r="G57" s="159">
        <f t="shared" si="3"/>
        <v>1.4</v>
      </c>
      <c r="H57" s="64" t="s">
        <v>2696</v>
      </c>
      <c r="I57" s="63" t="s">
        <v>459</v>
      </c>
      <c r="J57" s="63" t="s">
        <v>461</v>
      </c>
      <c r="K57" s="122">
        <v>394326994</v>
      </c>
      <c r="L57" s="65" t="s">
        <v>1148</v>
      </c>
      <c r="M57" s="67">
        <v>1</v>
      </c>
      <c r="N57" s="65" t="s">
        <v>27</v>
      </c>
      <c r="O57" s="65" t="s">
        <v>1148</v>
      </c>
      <c r="P57" s="79"/>
    </row>
    <row r="58" spans="1:16" s="7" customFormat="1" ht="24.75" customHeight="1" outlineLevel="1" x14ac:dyDescent="0.25">
      <c r="A58" s="143">
        <v>11</v>
      </c>
      <c r="B58" s="64" t="s">
        <v>2677</v>
      </c>
      <c r="C58" s="65" t="s">
        <v>31</v>
      </c>
      <c r="D58" s="63" t="s">
        <v>2698</v>
      </c>
      <c r="E58" s="144">
        <v>43482</v>
      </c>
      <c r="F58" s="144">
        <v>43821</v>
      </c>
      <c r="G58" s="159">
        <f t="shared" si="3"/>
        <v>11.3</v>
      </c>
      <c r="H58" s="64" t="s">
        <v>2690</v>
      </c>
      <c r="I58" s="63" t="s">
        <v>459</v>
      </c>
      <c r="J58" s="63" t="s">
        <v>461</v>
      </c>
      <c r="K58" s="66">
        <v>4496427094</v>
      </c>
      <c r="L58" s="65" t="s">
        <v>1148</v>
      </c>
      <c r="M58" s="67">
        <v>1</v>
      </c>
      <c r="N58" s="65" t="s">
        <v>27</v>
      </c>
      <c r="O58" s="65" t="s">
        <v>1148</v>
      </c>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20" t="s">
        <v>2699</v>
      </c>
      <c r="E114" s="144">
        <v>43878</v>
      </c>
      <c r="F114" s="144">
        <v>44196</v>
      </c>
      <c r="G114" s="159">
        <f>IF(AND(E114&lt;&gt;"",F114&lt;&gt;""),((F114-E114)/30),"")</f>
        <v>10.6</v>
      </c>
      <c r="H114" s="121" t="s">
        <v>2702</v>
      </c>
      <c r="I114" s="120" t="s">
        <v>516</v>
      </c>
      <c r="J114" s="120" t="s">
        <v>596</v>
      </c>
      <c r="K114" s="122">
        <v>3832416193</v>
      </c>
      <c r="L114" s="100">
        <f>+IF(AND(K114&gt;0,O114="Ejecución"),(K114/877802)*Tabla28[[#This Row],[% participación]],IF(AND(K114&gt;0,O114&lt;&gt;"Ejecución"),"-",""))</f>
        <v>4365.9232868004401</v>
      </c>
      <c r="M114" s="123" t="s">
        <v>1148</v>
      </c>
      <c r="N114" s="172">
        <v>1</v>
      </c>
      <c r="O114" s="161" t="s">
        <v>1150</v>
      </c>
      <c r="P114" s="78"/>
    </row>
    <row r="115" spans="1:16" s="6" customFormat="1" ht="24.75" customHeight="1" x14ac:dyDescent="0.25">
      <c r="A115" s="142">
        <v>2</v>
      </c>
      <c r="B115" s="160" t="s">
        <v>2664</v>
      </c>
      <c r="C115" s="162" t="s">
        <v>31</v>
      </c>
      <c r="D115" s="120" t="s">
        <v>2700</v>
      </c>
      <c r="E115" s="144">
        <v>43878</v>
      </c>
      <c r="F115" s="144">
        <v>44196</v>
      </c>
      <c r="G115" s="159">
        <f t="shared" ref="G115:G116" si="4">IF(AND(E115&lt;&gt;"",F115&lt;&gt;""),((F115-E115)/30),"")</f>
        <v>10.6</v>
      </c>
      <c r="H115" s="121" t="s">
        <v>2703</v>
      </c>
      <c r="I115" s="63" t="s">
        <v>516</v>
      </c>
      <c r="J115" s="63" t="s">
        <v>596</v>
      </c>
      <c r="K115" s="68">
        <v>166500342</v>
      </c>
      <c r="L115" s="100">
        <f>+IF(AND(K115&gt;0,O115="Ejecución"),(K115/877802)*Tabla28[[#This Row],[% participación]],IF(AND(K115&gt;0,O115&lt;&gt;"Ejecución"),"-",""))</f>
        <v>189.67869975233594</v>
      </c>
      <c r="M115" s="65" t="s">
        <v>1148</v>
      </c>
      <c r="N115" s="172">
        <v>1</v>
      </c>
      <c r="O115" s="161" t="s">
        <v>1150</v>
      </c>
      <c r="P115" s="78"/>
    </row>
    <row r="116" spans="1:16" s="6" customFormat="1" ht="24.75" customHeight="1" x14ac:dyDescent="0.25">
      <c r="A116" s="142">
        <v>3</v>
      </c>
      <c r="B116" s="160" t="s">
        <v>2664</v>
      </c>
      <c r="C116" s="162" t="s">
        <v>31</v>
      </c>
      <c r="D116" s="120" t="s">
        <v>2701</v>
      </c>
      <c r="E116" s="144">
        <v>43878</v>
      </c>
      <c r="F116" s="144">
        <v>44196</v>
      </c>
      <c r="G116" s="159">
        <f t="shared" si="4"/>
        <v>10.6</v>
      </c>
      <c r="H116" s="121" t="s">
        <v>2702</v>
      </c>
      <c r="I116" s="63" t="s">
        <v>516</v>
      </c>
      <c r="J116" s="63" t="s">
        <v>596</v>
      </c>
      <c r="K116" s="68">
        <v>1514417298</v>
      </c>
      <c r="L116" s="100">
        <f>+IF(AND(K116&gt;0,O116="Ejecución"),(K116/877802)*Tabla28[[#This Row],[% participación]],IF(AND(K116&gt;0,O116&lt;&gt;"Ejecución"),"-",""))</f>
        <v>1725.237921535836</v>
      </c>
      <c r="M116" s="65" t="s">
        <v>1148</v>
      </c>
      <c r="N116" s="172">
        <v>1</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3.2000000000000001E-2</v>
      </c>
      <c r="G179" s="164">
        <f>IF(F179&gt;0,SUM(E179+F179),"")</f>
        <v>5.2000000000000005E-2</v>
      </c>
      <c r="H179" s="5"/>
      <c r="I179" s="220" t="s">
        <v>2670</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5.2000000000000005E-2</v>
      </c>
      <c r="D185" s="91" t="s">
        <v>2628</v>
      </c>
      <c r="E185" s="94">
        <f>+(C185*SUM(K20:K35))</f>
        <v>710472720.0480001</v>
      </c>
      <c r="F185" s="92"/>
      <c r="G185" s="93"/>
      <c r="H185" s="88"/>
      <c r="I185" s="90" t="s">
        <v>2627</v>
      </c>
      <c r="J185" s="165">
        <f>+SUM(M179:M183)</f>
        <v>0.03</v>
      </c>
      <c r="K185" s="201" t="s">
        <v>2628</v>
      </c>
      <c r="L185" s="201"/>
      <c r="M185" s="94">
        <f>+J185*(SUM(K20:K35))</f>
        <v>409888107.71999997</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43792</v>
      </c>
      <c r="D193" s="5"/>
      <c r="E193" s="125">
        <v>1221</v>
      </c>
      <c r="F193" s="5"/>
      <c r="G193" s="5"/>
      <c r="H193" s="146" t="s">
        <v>2704</v>
      </c>
      <c r="J193" s="5"/>
      <c r="K193" s="126">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2708</v>
      </c>
      <c r="J211" s="27" t="s">
        <v>2622</v>
      </c>
      <c r="K211" s="147" t="s">
        <v>2705</v>
      </c>
      <c r="L211" s="21"/>
      <c r="M211" s="21"/>
      <c r="N211" s="21"/>
      <c r="O211" s="8"/>
    </row>
    <row r="212" spans="1:15" x14ac:dyDescent="0.25">
      <c r="A212" s="9"/>
      <c r="B212" s="27" t="s">
        <v>2619</v>
      </c>
      <c r="C212" s="146" t="s">
        <v>2704</v>
      </c>
      <c r="D212" s="21"/>
      <c r="G212" s="27" t="s">
        <v>2621</v>
      </c>
      <c r="H212" s="147" t="s">
        <v>2707</v>
      </c>
      <c r="J212" s="27" t="s">
        <v>2623</v>
      </c>
      <c r="K212" s="146"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angelica</cp:lastModifiedBy>
  <cp:lastPrinted>2020-12-29T17:26:27Z</cp:lastPrinted>
  <dcterms:created xsi:type="dcterms:W3CDTF">2020-10-14T21:57:42Z</dcterms:created>
  <dcterms:modified xsi:type="dcterms:W3CDTF">2020-12-29T18:02:51Z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