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BOGOTA\2021-11-50000014\"/>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s="1"/>
  <c r="G119" i="20"/>
  <c r="N118" i="20"/>
  <c r="L118" i="20" s="1"/>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<sst xmlns="http://schemas.openxmlformats.org/spreadsheetml/2006/main" count="4981" uniqueCount="2763">
  <si>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</si>
  <si>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</si>
  <si>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</si>
  <si>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</si>
  <si>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</si>
  <si>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</si>
  <si>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</si>
  <si>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</si>
  <si>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</si>
  <si>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</si>
  <si>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</si>
  <si>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</si>
  <si>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</si>
  <si>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</si>
  <si>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</si>
  <si>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</si>
  <si>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</si>
  <si>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</si>
  <si>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</si>
  <si>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</si>
  <si>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</si>
  <si>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</si>
  <si>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</si>
  <si>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</si>
  <si>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</si>
  <si>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</si>
  <si>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</si>
  <si>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</si>
  <si>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</si>
  <si>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</si>
  <si>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</si>
  <si>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</si>
  <si>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</si>
  <si>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</si>
  <si>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</si>
  <si>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</si>
  <si>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</si>
  <si>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</si>
  <si>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</si>
  <si>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</si>
  <si>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</si>
  <si>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</si>
  <si>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</si>
  <si>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</si>
  <si>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</si>
  <si>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</si>
  <si>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</si>
  <si>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</si>
  <si>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</si>
  <si>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</si>
  <si>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</si>
  <si>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</si>
  <si>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</si>
  <si>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</si>
  <si>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</si>
  <si>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</si>
  <si>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</si>
  <si>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</si>
  <si>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</si>
  <si>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</si>
  <si>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</si>
  <si>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</si>
  <si>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</si>
  <si>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</si>
  <si>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</si>
  <si>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</si>
  <si>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</si>
  <si>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</si>
  <si>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</si>
  <si>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</si>
  <si>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</si>
  <si>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</si>
  <si>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</si>
  <si>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</si>
  <si>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</si>
  <si>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</si>
  <si>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</si>
  <si>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</si>
  <si>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</si>
  <si>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</si>
  <si>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</si>
  <si>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</si>
  <si>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</si>
  <si>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</si>
  <si>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</si>
  <si>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</si>
  <si>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</si>
  <si>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</si>
  <si>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</si>
  <si>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</si>
  <si>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</si>
  <si>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</si>
  <si>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</si>
  <si>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</si>
  <si>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</si>
  <si>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</si>
  <si>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</si>
  <si>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</si>
  <si>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</si>
  <si>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</si>
  <si>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</si>
  <si>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</si>
  <si>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</si>
  <si>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</si>
  <si>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</si>
  <si>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</si>
  <si>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</si>
  <si>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</si>
  <si>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</si>
  <si>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</si>
  <si>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</si>
  <si>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</si>
  <si>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</si>
  <si>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</si>
  <si>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</si>
  <si>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</si>
  <si>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</si>
  <si>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</si>
  <si>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</si>
  <si>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</si>
  <si>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</si>
  <si>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</si>
  <si>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</si>
  <si>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</si>
  <si>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</si>
  <si>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</si>
  <si>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</si>
  <si>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</si>
  <si>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</si>
  <si>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</si>
  <si>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</si>
  <si>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</si>
  <si>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</si>
  <si>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</si>
  <si>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</si>
  <si>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</si>
  <si>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</si>
  <si>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</si>
  <si>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</si>
  <si>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</si>
  <si>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</si>
  <si>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</si>
  <si>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</si>
  <si>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</si>
  <si>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</si>
  <si>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</si>
  <si>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</si>
  <si>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</si>
  <si>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</si>
  <si>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</si>
  <si>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</si>
  <si>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</si>
  <si>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</si>
  <si>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</si>
  <si>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</si>
  <si>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</si>
  <si>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</si>
  <si>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</si>
  <si>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</si>
  <si>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</si>
  <si>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</si>
  <si>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</si>
  <si>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</si>
  <si>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</si>
  <si>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</si>
  <si>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</si>
  <si>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</si>
  <si>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</si>
  <si>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</si>
  <si>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</si>
  <si>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</si>
  <si>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</si>
  <si>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</si>
  <si>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</si>
  <si>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</si>
  <si>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</si>
  <si>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</si>
  <si>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</si>
  <si>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</si>
  <si>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</si>
  <si>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</si>
  <si>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</si>
  <si>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</si>
  <si>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</si>
  <si>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</si>
  <si>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</si>
  <si>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</si>
  <si>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</si>
  <si>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</si>
  <si>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</si>
  <si>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</si>
  <si>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</si>
  <si>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</si>
  <si>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</si>
  <si>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</si>
  <si>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</si>
  <si>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</si>
  <si>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</si>
  <si>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</si>
  <si>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</si>
  <si>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</si>
  <si>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</si>
  <si>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</si>
  <si>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</si>
  <si>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</si>
  <si>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</si>
  <si>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</si>
  <si>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</si>
  <si>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</si>
  <si>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</si>
  <si>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</si>
  <si>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</si>
  <si>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</si>
  <si>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</si>
  <si>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</si>
  <si>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</si>
  <si>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</si>
  <si>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</si>
  <si>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</si>
  <si>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</si>
  <si>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</si>
  <si>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</si>
  <si>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</si>
  <si>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</si>
  <si>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</si>
  <si>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</si>
  <si>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</si>
  <si>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</si>
  <si>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</si>
  <si>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</si>
  <si>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</si>
  <si>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</si>
  <si>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</si>
  <si>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</si>
  <si>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</si>
  <si>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</si>
  <si>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</si>
  <si>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</si>
  <si>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</si>
  <si>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</si>
  <si>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</si>
  <si>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</si>
  <si>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</si>
  <si>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</si>
  <si>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</si>
  <si>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</si>
  <si>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</si>
  <si>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</si>
  <si>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</si>
  <si>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</si>
  <si>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</si>
  <si>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</si>
  <si>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</si>
  <si>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</si>
  <si>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</si>
  <si>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</si>
  <si>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</si>
  <si>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</si>
  <si>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</si>
  <si>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</si>
  <si>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</si>
  <si>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</si>
  <si>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</si>
  <si>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</si>
  <si>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</si>
  <si>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</si>
  <si>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</si>
  <si>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</si>
  <si>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</si>
  <si>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</si>
  <si>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</si>
  <si>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</si>
  <si>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</si>
  <si>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</si>
  <si>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</si>
  <si>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</si>
  <si>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</si>
  <si>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</si>
  <si>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</si>
  <si>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</si>
  <si>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</si>
  <si>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</si>
  <si>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</si>
  <si>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</si>
  <si>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</si>
  <si>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</si>
  <si>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</si>
  <si>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</si>
  <si>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</si>
  <si>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</si>
  <si>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</si>
  <si>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</si>
  <si>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</si>
  <si>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</si>
  <si>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</si>
  <si>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</si>
  <si>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</si>
  <si>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</si>
  <si>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</si>
  <si>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</si>
  <si>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</si>
  <si>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</si>
  <si>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</si>
  <si>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</si>
  <si>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</si>
  <si>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</si>
  <si>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</si>
  <si>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</si>
  <si>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</si>
  <si>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</si>
  <si>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</si>
  <si>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</si>
  <si>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</si>
  <si>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</si>
  <si>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</si>
  <si>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</si>
  <si>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</si>
  <si>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</si>
  <si>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</si>
  <si>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</si>
  <si>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</si>
  <si>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</si>
  <si>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</si>
  <si>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</si>
  <si>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</si>
  <si>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</si>
  <si>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</si>
  <si>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</si>
  <si>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</si>
  <si>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</si>
  <si>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</si>
  <si>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</si>
  <si>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</si>
  <si>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</si>
  <si>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</si>
  <si>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</si>
  <si>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</si>
  <si>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</si>
  <si>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</si>
  <si>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</si>
  <si>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</si>
  <si>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</si>
  <si>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</si>
  <si>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</si>
  <si>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</si>
  <si>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</si>
  <si>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</si>
  <si>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</si>
  <si>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</si>
  <si>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</si>
  <si>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</si>
  <si>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</si>
  <si>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</si>
  <si>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</si>
  <si>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</si>
  <si>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</si>
  <si>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</si>
  <si>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</si>
  <si>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</si>
  <si>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</si>
  <si>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</si>
  <si>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</si>
  <si>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</si>
  <si>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</si>
  <si>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</si>
  <si>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</si>
  <si>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</si>
  <si>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</si>
  <si>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</si>
  <si>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</si>
  <si>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</si>
  <si>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</si>
  <si>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</si>
  <si>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</si>
  <si>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</si>
  <si>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</si>
  <si>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</si>
  <si>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</si>
  <si>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</si>
  <si>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</si>
  <si>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</si>
  <si>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</si>
  <si>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</si>
  <si>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</si>
  <si>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</si>
  <si>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</si>
  <si>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</si>
  <si>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</si>
  <si>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</si>
  <si>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</si>
  <si>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</si>
  <si>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</si>
  <si>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</si>
  <si>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</si>
  <si>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</si>
  <si>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</si>
  <si>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</si>
  <si>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</si>
  <si>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</si>
  <si>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</si>
  <si>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</si>
  <si>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</si>
  <si>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</si>
  <si>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</si>
  <si>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</si>
  <si>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</si>
  <si>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</si>
  <si>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</si>
  <si>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</si>
  <si>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</si>
  <si>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</si>
  <si>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</si>
  <si>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</si>
  <si>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</si>
  <si>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</si>
  <si>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</si>
  <si>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</si>
  <si>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</si>
  <si>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</si>
  <si>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</si>
  <si>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</si>
  <si>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</si>
  <si>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</si>
  <si>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</si>
  <si>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</si>
  <si>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</si>
  <si>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</si>
  <si>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</si>
  <si>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</si>
  <si>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</si>
  <si>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</si>
  <si>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</si>
  <si>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</si>
  <si>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</si>
  <si>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</si>
  <si>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</si>
  <si>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</si>
  <si>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</si>
  <si>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</si>
  <si>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</si>
  <si>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</si>
  <si>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</si>
  <si>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</si>
  <si>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</si>
  <si>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</si>
  <si>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</si>
  <si>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</si>
  <si>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</si>
  <si>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</si>
  <si>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</si>
  <si>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</si>
  <si>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</si>
  <si>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</si>
  <si>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</si>
  <si>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</si>
  <si>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</si>
  <si>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</si>
  <si>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</si>
  <si>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</si>
  <si>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</si>
  <si>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</si>
  <si>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</si>
  <si>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</si>
  <si>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</si>
  <si>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</si>
  <si>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</si>
  <si>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</si>
  <si>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</si>
  <si>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</si>
  <si>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</si>
  <si>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</si>
  <si>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</si>
  <si>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</si>
  <si>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</si>
  <si>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</si>
  <si>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</si>
  <si>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</si>
  <si>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</si>
  <si>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</si>
  <si>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</si>
  <si>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</si>
  <si>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</si>
  <si>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</si>
  <si>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</si>
  <si>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</si>
  <si>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</si>
  <si>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</si>
  <si>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</si>
  <si>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</si>
  <si>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</si>
  <si>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</si>
  <si>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</si>
  <si>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</si>
  <si>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</si>
  <si>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</si>
  <si>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</si>
  <si>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</si>
  <si>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</si>
  <si>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</si>
  <si>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</si>
  <si>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</si>
  <si>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</si>
  <si>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</si>
  <si>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</si>
  <si>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</si>
  <si>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</si>
  <si>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</si>
  <si>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</si>
  <si>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</si>
  <si>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</si>
  <si>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</si>
  <si>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</si>
  <si>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</si>
  <si>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</si>
  <si>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</si>
  <si>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</si>
  <si>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</si>
  <si>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</si>
  <si>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</si>
  <si>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</si>
  <si>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</si>
  <si>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</si>
  <si>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</si>
  <si>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</si>
  <si>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</si>
  <si>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</si>
  <si>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</si>
  <si>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</si>
  <si>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</si>
  <si>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</si>
  <si>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</si>
  <si>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</si>
  <si>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</si>
  <si>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</si>
  <si>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</si>
  <si>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</si>
  <si>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</si>
  <si>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</si>
  <si>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</si>
  <si>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</si>
  <si>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</si>
  <si>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</si>
  <si>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</si>
  <si>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</si>
  <si>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</si>
  <si>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</si>
  <si>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</si>
  <si>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</si>
  <si>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</si>
  <si>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</si>
  <si>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</si>
  <si>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</si>
  <si>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</si>
  <si>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</si>
  <si>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</si>
  <si>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</si>
  <si>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</si>
  <si>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</si>
  <si>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</si>
  <si>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</si>
  <si>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</si>
  <si>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</si>
  <si>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</si>
  <si>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</si>
  <si>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</si>
  <si>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</si>
  <si>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</si>
  <si>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</si>
  <si>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</si>
  <si>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</si>
  <si>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</si>
  <si>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</si>
  <si>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</si>
  <si>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</si>
  <si>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</si>
  <si>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</si>
  <si>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</si>
  <si>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</si>
  <si>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</si>
  <si>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</si>
  <si>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</si>
  <si>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</si>
  <si>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</si>
  <si>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</si>
  <si>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</si>
  <si>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</si>
  <si>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</si>
  <si>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</si>
  <si>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</si>
  <si>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</si>
  <si>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</si>
  <si>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</si>
  <si>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</si>
  <si>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</si>
  <si>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</si>
  <si>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</si>
  <si>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</si>
  <si>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</si>
  <si>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</si>
  <si>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</si>
  <si>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</si>
  <si>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</si>
  <si>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</si>
  <si>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</si>
  <si>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</si>
  <si>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</si>
  <si>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</si>
  <si>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</si>
  <si>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</si>
  <si>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</si>
  <si>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</si>
  <si>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</si>
  <si>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</si>
  <si>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</si>
  <si>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</si>
  <si>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</si>
  <si>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</si>
  <si>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</si>
  <si>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</si>
  <si>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</si>
  <si>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</si>
  <si>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</si>
  <si>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</si>
  <si>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</si>
  <si>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</si>
  <si>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</si>
  <si>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</si>
  <si>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</si>
  <si>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</si>
  <si>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</si>
  <si>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</si>
  <si>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</si>
  <si>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</si>
  <si>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</si>
  <si>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</si>
  <si>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</si>
  <si>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</si>
  <si>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</si>
  <si>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</si>
  <si>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</si>
  <si>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</si>
  <si>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</si>
  <si>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</si>
  <si>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</si>
  <si>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</si>
  <si>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</si>
  <si>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</si>
  <si>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</si>
  <si>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</si>
  <si>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</si>
  <si>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</si>
  <si>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</si>
  <si>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</si>
  <si>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</si>
  <si>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</si>
  <si>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</si>
  <si>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</si>
  <si>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</si>
  <si>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</si>
  <si>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</si>
  <si>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</si>
  <si>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</si>
  <si>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</si>
  <si>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</si>
  <si>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</si>
  <si>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</si>
  <si>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</si>
  <si>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</si>
  <si>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</si>
  <si>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</si>
  <si>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</si>
  <si>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</si>
  <si>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</si>
  <si>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</si>
  <si>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</si>
  <si>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</si>
  <si>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</si>
  <si>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</si>
  <si>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</si>
  <si>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</si>
  <si>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</si>
  <si>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</si>
  <si>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</si>
  <si>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</si>
  <si>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</si>
  <si>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</si>
  <si>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</si>
  <si>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</si>
  <si>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</si>
  <si>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</si>
  <si>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</si>
  <si>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</si>
  <si>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</si>
  <si>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</si>
  <si>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</si>
  <si>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</si>
  <si>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</si>
  <si>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</si>
  <si>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</si>
  <si>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</si>
  <si>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</si>
  <si>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</si>
  <si>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</si>
  <si>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</si>
  <si>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</si>
  <si>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</si>
  <si>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</si>
  <si>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</si>
  <si>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</si>
  <si>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</si>
  <si>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</si>
  <si>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</si>
  <si>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</si>
  <si>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</si>
  <si>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</si>
  <si>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</si>
  <si>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</si>
  <si>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</si>
  <si>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</si>
  <si>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</si>
  <si>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</si>
  <si>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</si>
  <si>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</si>
  <si>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</si>
  <si>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</si>
  <si>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</si>
  <si>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</si>
  <si>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</si>
  <si>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</si>
  <si>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</si>
  <si>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</si>
  <si>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</si>
  <si>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</si>
  <si>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</si>
  <si>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</si>
  <si>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</si>
  <si>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</si>
  <si>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</si>
  <si>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</si>
  <si>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</si>
  <si>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</si>
  <si>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</si>
  <si>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</si>
  <si>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</si>
  <si>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</si>
  <si>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</si>
  <si>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</si>
  <si>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</si>
  <si>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</si>
  <si>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</si>
  <si>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</si>
  <si>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</si>
  <si>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</si>
  <si>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</si>
  <si>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</si>
  <si>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</si>
  <si>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</si>
  <si>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</si>
  <si>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</si>
  <si>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</si>
  <si>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</si>
  <si>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</si>
  <si>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</si>
  <si>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</si>
  <si>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</si>
  <si>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</si>
  <si>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</si>
  <si>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</si>
  <si>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</si>
  <si>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</si>
  <si>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</si>
  <si>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</si>
  <si>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</si>
  <si>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</si>
  <si>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</si>
  <si>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</si>
  <si>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</si>
  <si>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</si>
  <si>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</si>
  <si>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</si>
  <si>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</si>
  <si>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</si>
  <si>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</si>
  <si>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</si>
  <si>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</si>
  <si>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</si>
  <si>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</si>
  <si>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</si>
  <si>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</si>
  <si>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</si>
  <si>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</si>
  <si>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</si>
  <si>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</si>
  <si>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</si>
  <si>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</si>
  <si>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</si>
  <si>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</si>
  <si>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</si>
  <si>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</si>
  <si>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</si>
  <si>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</si>
  <si>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</si>
  <si>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</si>
  <si>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</si>
  <si>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</si>
  <si>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</si>
  <si>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</si>
  <si>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</si>
  <si>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</si>
  <si>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</si>
  <si>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</si>
  <si>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</si>
  <si>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</si>
  <si>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</si>
  <si>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</si>
  <si>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</si>
  <si>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</si>
  <si>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</si>
  <si>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</si>
  <si>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</si>
  <si>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</si>
  <si>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</si>
  <si>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</si>
  <si>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</si>
  <si>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</si>
  <si>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</si>
  <si>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</si>
  <si>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</si>
  <si>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</si>
  <si>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</si>
  <si>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</si>
  <si>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</si>
  <si>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</si>
  <si>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</si>
  <si>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</si>
  <si>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</si>
  <si>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</si>
  <si>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</si>
  <si>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</si>
  <si>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</si>
  <si>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</si>
  <si>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</si>
  <si>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</si>
  <si>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</si>
  <si>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</si>
  <si>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</si>
  <si>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</si>
  <si>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</si>
  <si>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</si>
  <si>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</si>
  <si>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</si>
  <si>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</si>
  <si>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</si>
  <si>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</si>
  <si>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</si>
  <si>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</si>
  <si>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</si>
  <si>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</si>
  <si>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</si>
  <si>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</si>
  <si>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</si>
  <si>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</si>
  <si>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</si>
  <si>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</si>
  <si>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</si>
  <si>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</si>
  <si>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</si>
  <si>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</si>
  <si>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</si>
  <si>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</si>
  <si>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</si>
  <si>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</si>
  <si>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</si>
  <si>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</si>
  <si>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</si>
  <si>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</si>
  <si>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</si>
  <si>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</si>
  <si>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</si>
  <si>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</si>
  <si>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</si>
  <si>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</si>
  <si>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</si>
  <si>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</si>
  <si>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</si>
  <si>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</si>
  <si>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</si>
  <si>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</si>
  <si>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</si>
  <si>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</si>
  <si>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</si>
  <si>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</si>
  <si>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</si>
  <si>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</si>
  <si>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</si>
  <si>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</si>
  <si>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</si>
  <si>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</si>
  <si>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</si>
  <si>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</si>
  <si>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</si>
  <si>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</si>
  <si>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</si>
  <si>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</si>
  <si>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</si>
  <si>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</si>
  <si>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</si>
  <si>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</si>
  <si>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</si>
  <si>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</si>
  <si>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</si>
  <si>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</si>
  <si>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</si>
  <si>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</si>
  <si>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</si>
  <si>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</si>
  <si>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</si>
  <si>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</si>
  <si>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</si>
  <si>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</si>
  <si>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</si>
  <si>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</si>
  <si>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</si>
  <si>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</si>
  <si>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</si>
  <si>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</si>
  <si>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</si>
  <si>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</si>
  <si>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</si>
  <si>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</si>
  <si>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</si>
  <si>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</si>
  <si>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</si>
  <si>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</si>
  <si>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</si>
  <si>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</si>
  <si>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</si>
  <si>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</si>
  <si>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</si>
  <si>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</si>
  <si>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</si>
  <si>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</si>
  <si>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</si>
  <si>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</si>
  <si>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</si>
  <si>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</si>
  <si>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</si>
  <si>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</si>
  <si>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</si>
  <si>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</si>
  <si>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</si>
  <si>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</si>
  <si>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</si>
  <si>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</si>
  <si>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</si>
  <si>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</si>
  <si>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</si>
  <si>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</si>
  <si>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</si>
  <si>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</si>
  <si>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</si>
  <si>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</si>
  <si>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</si>
  <si>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</si>
  <si>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</si>
  <si>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</si>
  <si>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</si>
  <si>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</si>
  <si>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</si>
  <si>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</si>
  <si>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</si>
  <si>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</si>
  <si>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</si>
  <si>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</si>
  <si>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</si>
  <si>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</si>
  <si>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</si>
  <si>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</si>
  <si>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</si>
  <si>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</si>
  <si>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</si>
  <si>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</si>
  <si>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</si>
  <si>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</si>
  <si>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</si>
  <si>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</si>
  <si>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</si>
  <si>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</si>
  <si>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</si>
  <si>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</si>
  <si>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</si>
  <si>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</si>
  <si>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</si>
  <si>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</si>
  <si>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</si>
  <si>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</si>
  <si>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</si>
  <si>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</si>
  <si>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</si>
  <si>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</si>
  <si>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</si>
  <si>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</si>
  <si>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</si>
  <si>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</si>
  <si>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</si>
  <si>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</si>
  <si>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</si>
  <si>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</si>
  <si>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</si>
  <si>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</si>
  <si>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</si>
  <si>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</si>
  <si>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</si>
  <si>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</si>
  <si>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</si>
  <si>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</si>
  <si>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</si>
  <si>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</si>
  <si>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</si>
  <si>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</si>
  <si>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</si>
  <si>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</si>
  <si>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</si>
  <si>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</si>
  <si>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</si>
  <si>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</si>
  <si>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</si>
  <si>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</si>
  <si>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</si>
  <si>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</si>
  <si>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</si>
  <si>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</si>
  <si>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</si>
  <si>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</si>
  <si>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</si>
  <si>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</si>
  <si>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</si>
  <si>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</si>
  <si>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</si>
  <si>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</si>
  <si>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</si>
  <si>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</si>
  <si>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</si>
  <si>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</si>
  <si>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</si>
  <si>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</si>
  <si>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</si>
  <si>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</si>
  <si>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</si>
  <si>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</si>
  <si>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</si>
  <si>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</si>
  <si>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</si>
  <si>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</si>
  <si>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</si>
  <si>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</si>
  <si>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</si>
  <si>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</si>
  <si>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</si>
  <si>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</si>
  <si>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</si>
  <si>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</si>
  <si>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</si>
  <si>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</si>
  <si>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</si>
  <si>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</si>
  <si>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</si>
  <si>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</si>
  <si>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</si>
  <si>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</si>
  <si>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</si>
  <si>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</si>
  <si>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</si>
  <si>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</si>
  <si>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</si>
  <si>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</si>
  <si>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</si>
  <si>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</si>
  <si>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</si>
  <si>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</si>
  <si>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</si>
  <si>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</si>
  <si>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</si>
  <si>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</si>
  <si>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</si>
  <si>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</si>
  <si>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</si>
  <si>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</si>
  <si>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</si>
  <si>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</si>
  <si>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</si>
  <si>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</si>
  <si>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</si>
  <si>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</si>
  <si>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</si>
  <si>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</si>
  <si>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</si>
  <si>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</si>
  <si>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</si>
  <si>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</si>
  <si>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</si>
  <si>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</si>
  <si>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</si>
  <si>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</si>
  <si>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</si>
  <si>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</si>
  <si>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</si>
  <si>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</si>
  <si>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</si>
  <si>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</si>
  <si>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</si>
  <si>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</si>
  <si>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</si>
  <si>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</si>
  <si>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</si>
  <si>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</si>
  <si>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</si>
  <si>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</si>
  <si>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</si>
  <si>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</si>
  <si>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</si>
  <si>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</si>
  <si>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</si>
  <si>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</si>
  <si>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</si>
  <si>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</si>
  <si>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</si>
  <si>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</si>
  <si>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</si>
  <si>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</si>
  <si>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</si>
  <si>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</si>
  <si>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</si>
  <si>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</si>
  <si>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</si>
  <si>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</si>
  <si>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</si>
  <si>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</si>
  <si>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</si>
  <si>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</si>
  <si>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</si>
  <si>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</si>
  <si>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</si>
  <si>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</si>
  <si>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</si>
  <si>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</si>
  <si>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</si>
  <si>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</si>
  <si>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</si>
  <si>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</si>
  <si>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</si>
  <si>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</si>
  <si>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</si>
  <si>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</si>
  <si>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</si>
  <si>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</si>
  <si>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</si>
  <si>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</si>
  <si>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</si>
  <si>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</si>
  <si>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</si>
  <si>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</si>
  <si>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</si>
  <si>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</si>
  <si>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</si>
  <si>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</si>
  <si>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</si>
  <si>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</si>
  <si>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</si>
  <si>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</si>
  <si>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</si>
  <si>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</si>
  <si>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</si>
  <si>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</si>
  <si>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</si>
  <si>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</si>
  <si>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</si>
  <si>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</si>
  <si>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</si>
  <si>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</si>
  <si>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</si>
  <si>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</si>
  <si>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</si>
  <si>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</si>
  <si>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</si>
  <si>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</si>
  <si>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</si>
  <si>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</si>
  <si>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</si>
  <si>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</si>
  <si>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</si>
  <si>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</si>
  <si>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</si>
  <si>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</si>
  <si>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</si>
  <si>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</si>
  <si>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</si>
  <si>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</si>
  <si>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</si>
  <si>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</si>
  <si>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</si>
  <si>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</si>
  <si>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</si>
  <si>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</si>
  <si>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</si>
  <si>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</si>
  <si>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</si>
  <si>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</si>
  <si>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</si>
  <si>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</si>
  <si>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</si>
  <si>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</si>
  <si>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</si>
  <si>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</si>
  <si>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</si>
  <si>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</si>
  <si>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</si>
  <si>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</si>
  <si>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</si>
  <si>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</si>
  <si>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</si>
  <si>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</si>
  <si>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</si>
  <si>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</si>
  <si>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</si>
  <si>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</si>
  <si>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</si>
  <si>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</si>
  <si>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</si>
  <si>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</si>
  <si>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</si>
  <si>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</si>
  <si>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</si>
  <si>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</si>
  <si>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</si>
  <si>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</si>
  <si>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</si>
  <si>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</si>
  <si>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</si>
  <si>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</si>
  <si>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</si>
  <si>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</si>
  <si>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</si>
  <si>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</si>
  <si>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</si>
  <si>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</si>
  <si>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</si>
  <si>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</si>
  <si>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</si>
  <si>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</si>
  <si>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</si>
  <si>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</si>
  <si>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</si>
  <si>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</si>
  <si>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</si>
  <si>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</si>
  <si>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</si>
  <si>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</si>
  <si>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</si>
  <si>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</si>
  <si>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</si>
  <si>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</si>
  <si>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</si>
  <si>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</si>
  <si>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</si>
  <si>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</si>
  <si>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</si>
  <si>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</si>
  <si>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</si>
  <si>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</si>
  <si>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</si>
  <si>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</si>
  <si>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</si>
  <si>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</si>
  <si>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</si>
  <si>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</si>
  <si>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</si>
  <si>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</si>
  <si>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</si>
  <si>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</si>
  <si>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</si>
  <si>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</si>
  <si>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</si>
  <si>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</si>
  <si>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</si>
  <si>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</si>
  <si>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</si>
  <si>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</si>
  <si>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</si>
  <si>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</si>
  <si>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</si>
  <si>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</si>
  <si>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</si>
  <si>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</si>
  <si>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</si>
  <si>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</si>
  <si>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</si>
  <si>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</si>
  <si>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</si>
  <si>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</si>
  <si>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</si>
  <si>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</si>
  <si>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</si>
  <si>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</si>
  <si>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</si>
  <si>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</si>
  <si>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</si>
  <si>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</si>
  <si>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</si>
  <si>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</si>
  <si>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</si>
  <si>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</si>
  <si>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</si>
  <si>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</si>
  <si>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</si>
  <si>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</si>
  <si>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</si>
  <si>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</si>
  <si>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</si>
  <si>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</si>
  <si>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</si>
  <si>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</si>
  <si>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</si>
  <si>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</si>
  <si>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</si>
  <si>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</si>
  <si>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</si>
  <si>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</si>
  <si>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</si>
  <si>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</si>
  <si>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</si>
  <si>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</si>
  <si>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</si>
  <si>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</si>
  <si>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</si>
  <si>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</si>
  <si>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</si>
  <si>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</si>
  <si>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</si>
  <si>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</si>
  <si>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</si>
  <si>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</si>
  <si>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</si>
  <si>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</si>
  <si>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</si>
  <si>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</si>
  <si>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</si>
  <si>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</si>
  <si>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</si>
  <si>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</si>
  <si>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</si>
  <si>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</si>
  <si>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</si>
  <si>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</si>
  <si>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</si>
  <si>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</si>
  <si>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</si>
  <si>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</si>
  <si>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</si>
  <si>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</si>
  <si>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</si>
  <si>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</si>
  <si>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</si>
  <si>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</si>
  <si>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</si>
  <si>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</si>
  <si>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</si>
  <si>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</si>
  <si>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</si>
  <si>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</si>
  <si>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</si>
  <si>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</si>
  <si>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</si>
  <si>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</si>
  <si>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</si>
  <si>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</si>
  <si>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</si>
  <si>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</si>
  <si>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</si>
  <si>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</si>
  <si>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</si>
  <si>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</si>
  <si>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</si>
  <si>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</si>
  <si>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</si>
  <si>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</si>
  <si>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</si>
  <si>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</si>
  <si>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</si>
  <si>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</si>
  <si>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</si>
  <si>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</si>
  <si>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</si>
  <si>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</si>
  <si>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</si>
  <si>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</si>
  <si>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</si>
  <si>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</si>
  <si>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</si>
  <si>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</si>
  <si>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</si>
  <si>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</si>
  <si>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</si>
  <si>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</si>
  <si>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</si>
  <si>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</si>
  <si>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</si>
  <si>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</si>
  <si>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</si>
  <si>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</si>
  <si>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</si>
  <si>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</si>
  <si>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</si>
  <si>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</si>
  <si>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</si>
  <si>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</si>
  <si>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</si>
  <si>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</si>
  <si>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</si>
  <si>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</si>
  <si>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</si>
  <si>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</si>
  <si>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</si>
  <si>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</si>
  <si>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</si>
  <si>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</si>
  <si>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</si>
  <si>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</si>
  <si>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</si>
  <si>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</si>
  <si>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</si>
  <si>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</si>
  <si>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</si>
  <si>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</si>
  <si>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</si>
  <si>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</si>
  <si>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</si>
  <si>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</si>
  <si>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</si>
  <si>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</si>
  <si>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</si>
  <si>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</si>
  <si>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</si>
  <si>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</si>
  <si>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</si>
  <si>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</si>
  <si>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</si>
  <si>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</si>
  <si>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</si>
  <si>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</si>
  <si>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</si>
  <si>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</si>
  <si>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</si>
  <si>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</si>
  <si>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</si>
  <si>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</si>
  <si>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</si>
  <si>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</si>
  <si>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</si>
  <si>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</si>
  <si>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</si>
  <si>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</si>
  <si>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</si>
  <si>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</si>
  <si>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</si>
  <si>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</si>
  <si>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</si>
  <si>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</si>
  <si>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</si>
  <si>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</si>
  <si>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</si>
  <si>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</si>
  <si>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</si>
  <si>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</si>
  <si>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</si>
  <si>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</si>
  <si>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</si>
  <si>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</si>
  <si>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</si>
  <si>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</si>
  <si>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</si>
  <si>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</si>
  <si>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</si>
  <si>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</si>
  <si>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</si>
  <si>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</si>
  <si>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</si>
  <si>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</si>
  <si>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</si>
  <si>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</si>
  <si>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</si>
  <si>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</si>
  <si>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</si>
  <si>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</si>
  <si>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</si>
  <si>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</si>
  <si>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</si>
  <si>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</si>
  <si>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</si>
  <si>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</si>
  <si>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</si>
  <si>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</si>
  <si>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</si>
  <si>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</si>
  <si>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</si>
  <si>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</si>
  <si>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</si>
  <si>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</si>
  <si>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</si>
  <si>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</si>
  <si>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</si>
  <si>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</si>
  <si>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</si>
  <si>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</si>
  <si>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</si>
  <si>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</si>
  <si>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</si>
  <si>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</si>
  <si>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</si>
  <si>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</si>
  <si>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</si>
  <si>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</si>
  <si>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</si>
  <si>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</si>
  <si>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</si>
  <si>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</si>
  <si>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</si>
  <si>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</si>
  <si>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</si>
  <si>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</si>
  <si>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</si>
  <si>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</si>
  <si>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</si>
  <si>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</si>
  <si>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</si>
  <si>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</si>
  <si>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</si>
  <si>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</si>
  <si>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</si>
  <si>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</si>
  <si>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</si>
  <si>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</si>
  <si>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</si>
  <si>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</si>
  <si>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</si>
  <si>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</si>
  <si>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</si>
  <si>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</si>
  <si>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</si>
  <si>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</si>
  <si>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</si>
  <si>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</si>
  <si>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</si>
  <si>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</si>
  <si>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</si>
  <si>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</si>
  <si>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</si>
  <si>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</si>
  <si>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</si>
  <si>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</si>
  <si>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</si>
  <si>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</si>
  <si>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</si>
  <si>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</si>
  <si>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</si>
  <si>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</si>
  <si>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</si>
  <si>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</si>
  <si>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</si>
  <si>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</si>
  <si>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</si>
  <si>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</si>
  <si>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</si>
  <si>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</si>
  <si>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</si>
  <si>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</si>
  <si>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</si>
  <si>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</si>
  <si>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</si>
  <si>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</si>
  <si>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</si>
  <si>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</si>
  <si>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</si>
  <si>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</si>
  <si>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</si>
  <si>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</si>
  <si>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</si>
  <si>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</si>
  <si>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</si>
  <si>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</si>
  <si>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</si>
  <si>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</si>
  <si>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</si>
  <si>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</si>
  <si>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</si>
  <si>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</si>
  <si>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</si>
  <si>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</si>
  <si>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</si>
  <si>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</si>
  <si>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</si>
  <si>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</si>
  <si>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</si>
  <si>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</si>
  <si>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</si>
  <si>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</si>
  <si>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</si>
  <si>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</si>
  <si>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</si>
  <si>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</si>
  <si>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</si>
  <si>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</si>
  <si>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</si>
  <si>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</si>
  <si>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</si>
  <si>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</si>
  <si>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</si>
  <si>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</si>
  <si>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</si>
  <si>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</si>
  <si>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</si>
  <si>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</si>
  <si>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</si>
  <si>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</si>
  <si>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</si>
  <si>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</si>
  <si>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</si>
  <si>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</si>
  <si>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</si>
  <si>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</si>
  <si>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</si>
  <si>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</si>
  <si>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</si>
  <si>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</si>
  <si>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</si>
  <si>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</si>
  <si>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</si>
  <si>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</si>
  <si>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</si>
  <si>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</si>
  <si>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</si>
  <si>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</si>
  <si>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</si>
  <si>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</si>
  <si>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</si>
  <si>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</si>
  <si>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</si>
  <si>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</si>
  <si>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</si>
  <si>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</si>
  <si>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</si>
  <si>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</si>
  <si>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</si>
  <si>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</si>
  <si>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</si>
  <si>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</si>
  <si>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</si>
  <si>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</si>
  <si>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</si>
  <si>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</si>
  <si>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</si>
  <si>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</si>
  <si>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</si>
  <si>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</si>
  <si>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</si>
  <si>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</si>
  <si>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</si>
  <si>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</si>
  <si>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</si>
  <si>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</si>
  <si>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</si>
  <si>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</si>
  <si>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</si>
  <si>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</si>
  <si>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</si>
  <si>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</si>
  <si>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</si>
  <si>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</si>
  <si>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</si>
  <si>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</si>
  <si>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</si>
  <si>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</si>
  <si>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</si>
  <si>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</si>
  <si>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</si>
  <si>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</si>
  <si>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</si>
  <si>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</si>
  <si>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</si>
  <si>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</si>
  <si>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</si>
  <si>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</si>
  <si>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</si>
  <si>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</si>
  <si>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</si>
  <si>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</si>
  <si>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</si>
  <si>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</si>
  <si>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</si>
  <si>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</si>
  <si>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</si>
  <si>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</si>
  <si>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</si>
  <si>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</si>
  <si>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</si>
  <si>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</si>
  <si>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</si>
  <si>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</si>
  <si>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</si>
  <si>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</si>
  <si>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</si>
  <si>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</si>
  <si>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</si>
  <si>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</si>
  <si>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</si>
  <si>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</si>
  <si>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</si>
  <si>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</si>
  <si>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</si>
  <si>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</si>
  <si>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</si>
  <si>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</si>
  <si>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</si>
  <si>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</si>
  <si>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</si>
  <si>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</si>
  <si>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</si>
  <si>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</si>
  <si>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</si>
  <si>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</si>
  <si>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</si>
  <si>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</si>
  <si>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</si>
  <si>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</si>
  <si>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</si>
  <si>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</si>
  <si>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</si>
  <si>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</si>
  <si>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</si>
  <si>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</si>
  <si>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</si>
  <si>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</si>
  <si>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</si>
  <si>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</si>
  <si>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</si>
  <si>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</si>
  <si>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</si>
  <si>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</si>
  <si>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</si>
  <si>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</si>
  <si>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</si>
  <si>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</si>
  <si>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</si>
  <si>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</si>
  <si>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</si>
  <si>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</si>
  <si>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</si>
  <si>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</si>
  <si>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</si>
  <si>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</si>
  <si>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</si>
  <si>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</si>
  <si>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</si>
  <si>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</si>
  <si>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</si>
  <si>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</si>
  <si>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</si>
  <si>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</si>
  <si>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</si>
  <si>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</si>
  <si>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</si>
  <si>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</si>
  <si>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</si>
  <si>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</si>
  <si>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</si>
  <si>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</si>
  <si>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</si>
  <si>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</si>
  <si>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</si>
  <si>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</si>
  <si>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</si>
  <si>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</si>
  <si>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</si>
  <si>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</si>
  <si>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</si>
  <si>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</si>
  <si>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</si>
  <si>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</si>
  <si>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</si>
  <si>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</si>
  <si>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</si>
  <si>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</si>
  <si>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</si>
  <si>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</si>
  <si>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</si>
  <si>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</si>
  <si>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</si>
  <si>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</si>
  <si>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</si>
  <si>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</si>
  <si>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</si>
  <si>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</si>
  <si>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</si>
  <si>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</si>
  <si>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</si>
  <si>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</si>
  <si>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</si>
  <si>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</si>
  <si>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</si>
  <si>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</si>
  <si>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</si>
  <si>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</si>
  <si>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</si>
  <si>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</si>
  <si>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</si>
  <si>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</si>
  <si>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</si>
  <si>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</si>
  <si>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</si>
  <si>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</si>
  <si>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</si>
  <si>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</si>
  <si>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</si>
  <si>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</si>
  <si>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</si>
  <si>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</si>
  <si>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</si>
  <si>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</si>
  <si>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</si>
  <si>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</si>
  <si>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</si>
  <si>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</si>
  <si>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</si>
  <si>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</si>
  <si>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</si>
  <si>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</si>
  <si>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</si>
  <si>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</si>
  <si>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</si>
  <si>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</si>
  <si>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</si>
  <si>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</si>
  <si>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</si>
  <si>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</si>
  <si>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</si>
  <si>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</si>
  <si>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</si>
  <si>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</si>
  <si>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</si>
  <si>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</si>
  <si>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</si>
  <si>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</si>
  <si>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</si>
  <si>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</si>
  <si>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</si>
  <si>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</si>
  <si>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</si>
  <si>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</si>
  <si>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</si>
  <si>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</si>
  <si>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</si>
  <si>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</si>
  <si>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</si>
  <si>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</si>
  <si>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</si>
  <si>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</si>
  <si>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</si>
  <si>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</si>
  <si>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</si>
  <si>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</si>
  <si>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</si>
  <si>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</si>
  <si>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</si>
  <si>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</si>
  <si>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</si>
  <si>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</si>
  <si>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</si>
  <si>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</si>
  <si>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</si>
  <si>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</si>
  <si>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</si>
  <si>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</si>
  <si>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</si>
  <si>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</si>
  <si>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</si>
  <si>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</si>
  <si>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</si>
  <si>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</si>
  <si>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</si>
  <si>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</si>
  <si>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</si>
  <si>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</si>
  <si>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</si>
  <si>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</si>
  <si>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</si>
  <si>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</si>
  <si>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</si>
  <si>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</si>
  <si>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</si>
  <si>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</si>
  <si>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</si>
  <si>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</si>
  <si>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</si>
  <si>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</si>
  <si>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</si>
  <si>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</si>
  <si>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</si>
  <si>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</si>
  <si>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</si>
  <si>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</si>
  <si>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</si>
  <si>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</si>
  <si>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</si>
  <si>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</si>
  <si>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</si>
  <si>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</si>
  <si>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</si>
  <si>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</si>
  <si>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</si>
  <si>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</si>
  <si>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</si>
  <si>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</si>
  <si>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</si>
  <si>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</si>
  <si>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</si>
  <si>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</si>
  <si>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</si>
  <si>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</si>
  <si>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</si>
  <si>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</si>
  <si>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</si>
  <si>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</si>
  <si>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</si>
  <si>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</si>
  <si>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</si>
  <si>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</si>
  <si>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</si>
  <si>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</si>
  <si>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</si>
  <si>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</si>
  <si>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</si>
  <si>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</si>
  <si>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</si>
  <si>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</si>
  <si>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</si>
  <si>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</si>
  <si>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</si>
  <si>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</si>
  <si>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</si>
  <si>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</si>
  <si>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</si>
  <si>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</si>
  <si>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</si>
  <si>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</si>
  <si>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</si>
  <si>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</si>
  <si>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</si>
  <si>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</si>
  <si>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</si>
  <si>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</si>
  <si>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</si>
  <si>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</si>
  <si>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</si>
  <si>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</si>
  <si>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</si>
  <si>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</si>
  <si>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</si>
  <si>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</si>
  <si>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</si>
  <si>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</si>
  <si>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</si>
  <si>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</si>
  <si>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</si>
  <si>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</si>
  <si>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</si>
  <si>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</si>
  <si>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</si>
  <si>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</si>
  <si>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</si>
  <si>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</si>
  <si>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</si>
  <si>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</si>
  <si>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</si>
  <si>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</si>
  <si>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</si>
  <si>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</si>
  <si>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</si>
  <si>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</si>
  <si>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</si>
  <si>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</si>
  <si>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</si>
  <si>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</si>
  <si>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</si>
  <si>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</si>
  <si>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</si>
  <si>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</si>
  <si>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</si>
  <si>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</si>
  <si>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</si>
  <si>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</si>
  <si>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</si>
  <si>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</si>
  <si>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</si>
  <si>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</si>
  <si>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</si>
  <si>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</si>
  <si>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</si>
  <si>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</si>
  <si>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</si>
  <si>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</si>
  <si>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</si>
  <si>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</si>
  <si>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</si>
  <si>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</si>
  <si>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</si>
  <si>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</si>
  <si>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</si>
  <si>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</si>
  <si>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</si>
  <si>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</si>
  <si>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</si>
  <si>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</si>
  <si>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</si>
  <si>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</si>
  <si>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</si>
  <si>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</si>
  <si>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</si>
  <si>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</si>
  <si>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</si>
  <si>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</si>
  <si>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</si>
  <si>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</si>
  <si>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</si>
  <si>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</si>
  <si>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</si>
  <si>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</si>
  <si>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</si>
  <si>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</si>
  <si>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</si>
  <si>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</si>
  <si>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</si>
  <si>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</si>
  <si>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</si>
  <si>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</si>
  <si>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</si>
  <si>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</si>
  <si>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</si>
  <si>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</si>
  <si>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</si>
  <si>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</si>
  <si>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</si>
  <si>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</si>
  <si>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</si>
  <si>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</si>
  <si>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</si>
  <si>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</si>
  <si>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</si>
  <si>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</si>
  <si>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</si>
  <si>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</si>
  <si>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</si>
  <si>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</si>
  <si>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</si>
  <si>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</si>
  <si>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</si>
  <si>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</si>
  <si>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</si>
  <si>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</si>
  <si>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</si>
  <si>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</si>
  <si>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</si>
  <si>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</si>
  <si>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</si>
  <si>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</si>
  <si>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</si>
  <si>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</si>
  <si>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</si>
  <si>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</si>
  <si>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</si>
  <si>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</si>
  <si>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</si>
  <si>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</si>
  <si>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</si>
  <si>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</si>
  <si>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</si>
  <si>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</si>
  <si>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</si>
  <si>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</si>
  <si>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</si>
  <si>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</si>
  <si>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</si>
  <si>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</si>
  <si>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</si>
  <si>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</si>
  <si>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</si>
  <si>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</si>
  <si>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</si>
  <si>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</si>
  <si>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</si>
  <si>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</si>
  <si>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</si>
  <si>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</si>
  <si>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</si>
  <si>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</si>
  <si>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</si>
  <si>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</si>
  <si>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</si>
  <si>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</si>
  <si>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</si>
  <si>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</si>
  <si>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</si>
  <si>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</si>
  <si>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</si>
  <si>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</si>
  <si>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</si>
  <si>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</si>
  <si>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</si>
  <si>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</si>
  <si>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</si>
  <si>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</si>
  <si>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</si>
  <si>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</si>
  <si>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</si>
  <si>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</si>
  <si>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</si>
  <si>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</si>
  <si>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</si>
  <si>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</si>
  <si>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</si>
  <si>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</si>
  <si>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</si>
  <si>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</si>
  <si>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</si>
  <si>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</si>
  <si>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</si>
  <si>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</si>
  <si>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</si>
  <si>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</si>
  <si>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</si>
  <si>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</si>
  <si>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</si>
  <si>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</si>
  <si>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</si>
  <si>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</si>
  <si>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</si>
  <si>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</si>
  <si>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</si>
  <si>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</si>
  <si>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</si>
  <si>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</si>
  <si>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</si>
  <si>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</si>
  <si>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</si>
  <si>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</si>
  <si>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</si>
  <si>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</si>
  <si>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</si>
  <si>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</si>
  <si>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</si>
  <si>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</si>
  <si>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</si>
  <si>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</si>
  <si>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</si>
  <si>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</si>
  <si>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</si>
  <si>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</si>
  <si>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</si>
  <si>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</si>
  <si>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</si>
  <si>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</si>
  <si>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</si>
  <si>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</si>
  <si>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</si>
  <si>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</si>
  <si>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</si>
  <si>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</si>
  <si>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</si>
  <si>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</si>
  <si>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</si>
  <si>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</si>
  <si>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</si>
  <si>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</si>
  <si>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</si>
  <si>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</si>
  <si>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</si>
  <si>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</si>
  <si>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</si>
  <si>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</si>
  <si>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</si>
  <si>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</si>
  <si>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</si>
  <si>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</si>
  <si>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</si>
  <si>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</si>
  <si>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</si>
  <si>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</si>
  <si>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</si>
  <si>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</si>
  <si>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</si>
  <si>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</si>
  <si>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</si>
  <si>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</si>
  <si>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</si>
  <si>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</si>
  <si>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</si>
  <si>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</si>
  <si>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</si>
  <si>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</si>
  <si>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</si>
  <si>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</si>
  <si>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</si>
  <si>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</si>
  <si>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</si>
  <si>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</si>
  <si>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</si>
  <si>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</si>
  <si>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</si>
  <si>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</si>
  <si>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</si>
  <si>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</si>
  <si>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</si>
  <si>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</si>
  <si>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</si>
  <si>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</si>
  <si>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</si>
  <si>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</si>
  <si>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</si>
  <si>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</si>
  <si>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</si>
  <si>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</si>
  <si>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</si>
  <si>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</si>
  <si>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</si>
  <si>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</si>
  <si>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</si>
  <si>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</si>
  <si>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</si>
  <si>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</si>
  <si>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</si>
  <si>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</si>
  <si>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</si>
  <si>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</si>
  <si>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</si>
  <si>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</si>
  <si>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</si>
  <si>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</si>
  <si>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</si>
  <si>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</si>
  <si>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</si>
  <si>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</si>
  <si>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</si>
  <si>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</si>
  <si>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</si>
  <si>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</si>
  <si>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</si>
  <si>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</si>
  <si>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</si>
  <si>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</si>
  <si>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</si>
  <si>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</si>
  <si>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</si>
  <si>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</si>
  <si>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</si>
  <si>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</si>
  <si>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</si>
  <si>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</si>
  <si>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</si>
  <si>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</si>
  <si>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</si>
  <si>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</si>
  <si>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</si>
  <si>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</si>
  <si>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</si>
  <si>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</si>
  <si>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</si>
  <si>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</si>
  <si>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</si>
  <si>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</si>
  <si>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</si>
  <si>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</si>
  <si>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</si>
  <si>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</si>
  <si>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</si>
  <si>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</si>
  <si>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</si>
  <si>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</si>
  <si>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</si>
  <si>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</si>
  <si>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</si>
  <si>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</si>
  <si>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</si>
  <si>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</si>
  <si>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</si>
  <si>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</si>
  <si>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</si>
  <si>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</si>
  <si>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</si>
  <si>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</si>
  <si>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</si>
  <si>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</si>
  <si>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</si>
  <si>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</si>
  <si>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</si>
  <si>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</si>
  <si>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</si>
  <si>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</si>
  <si>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</si>
  <si>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</si>
  <si>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</si>
  <si>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</si>
  <si>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</si>
  <si>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</si>
  <si>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</si>
  <si>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</si>
  <si>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</si>
  <si>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</si>
  <si>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</si>
  <si>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</si>
  <si>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</si>
  <si>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</si>
  <si>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</si>
  <si>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</si>
  <si>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</si>
  <si>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</si>
  <si>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</si>
  <si>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</si>
  <si>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</si>
  <si>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</si>
  <si>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</si>
  <si>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</si>
  <si>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</si>
  <si>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</si>
  <si>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</si>
  <si>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</si>
  <si>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</si>
  <si>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</si>
  <si>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</si>
  <si>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</si>
  <si>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</si>
  <si>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</si>
  <si>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</si>
  <si>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</si>
  <si>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</si>
  <si>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</si>
  <si>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</si>
  <si>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</si>
  <si>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</si>
  <si>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</si>
  <si>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</si>
  <si>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</si>
  <si>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</si>
  <si>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</si>
  <si>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</si>
  <si>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</si>
  <si>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</si>
  <si>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</si>
  <si>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</si>
  <si>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</si>
  <si>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</si>
  <si>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</si>
  <si>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</si>
  <si>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</si>
  <si>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</si>
  <si>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</si>
  <si>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</si>
  <si>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</si>
  <si>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</si>
  <si>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</si>
  <si>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</si>
  <si>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</si>
  <si>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</si>
  <si>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</si>
  <si>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</si>
  <si>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</si>
  <si>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</si>
  <si>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</si>
  <si>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</si>
  <si>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</si>
  <si>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</si>
  <si>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</si>
  <si>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</si>
  <si>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</si>
  <si>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</si>
  <si>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</si>
  <si>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</si>
  <si>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</si>
  <si>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</si>
  <si>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</si>
  <si>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</si>
  <si>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</si>
  <si>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</si>
  <si>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</si>
  <si>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</si>
  <si>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</si>
  <si>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</si>
  <si>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</si>
  <si>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</si>
  <si>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</si>
  <si>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</si>
  <si>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</si>
  <si>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</si>
  <si>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</si>
  <si>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</si>
  <si>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</si>
  <si>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</si>
  <si>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</si>
  <si>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</si>
  <si>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</si>
  <si>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</si>
  <si>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</si>
  <si>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</si>
  <si>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</si>
  <si>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</si>
  <si>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</si>
  <si>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</si>
  <si>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</si>
  <si>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</si>
  <si>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</si>
  <si>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</si>
  <si>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</si>
  <si>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</si>
  <si>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</si>
  <si>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</si>
  <si>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</si>
  <si>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</si>
  <si>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</si>
  <si>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</si>
  <si>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</si>
  <si>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</si>
  <si>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</si>
  <si>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</si>
  <si>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</si>
  <si>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</si>
  <si>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</si>
  <si>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</si>
  <si>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</si>
  <si>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</si>
  <si>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</si>
  <si>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</si>
  <si>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</si>
  <si>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</si>
  <si>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</si>
  <si>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</si>
  <si>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</si>
  <si>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</si>
  <si>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</si>
  <si>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</si>
  <si>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</si>
  <si>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</si>
  <si>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</si>
  <si>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</si>
  <si>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</si>
  <si>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</si>
  <si>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</si>
  <si>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</si>
  <si>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</si>
  <si>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</si>
  <si>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</si>
  <si>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</si>
  <si>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</si>
  <si>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</si>
  <si>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</si>
  <si>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</si>
  <si>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</si>
  <si>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</si>
  <si>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</si>
  <si>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</si>
  <si>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</si>
  <si>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</si>
  <si>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</si>
  <si>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</si>
  <si>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</si>
  <si>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</si>
  <si>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</si>
  <si>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</si>
  <si>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</si>
  <si>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</si>
  <si>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</si>
  <si>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</si>
  <si>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</si>
  <si>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</si>
  <si>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</si>
  <si>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</si>
  <si>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</si>
  <si>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</si>
  <si>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</si>
  <si>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</si>
  <si>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</si>
  <si>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</si>
  <si>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</si>
  <si>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</si>
  <si>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</si>
  <si>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</si>
  <si>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</si>
  <si>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</si>
  <si>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</si>
  <si>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</si>
  <si>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</si>
  <si>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</si>
  <si>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</si>
  <si>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</si>
  <si>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</si>
  <si>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</si>
  <si>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</si>
  <si>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</si>
  <si>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</si>
  <si>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</si>
  <si>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</si>
  <si>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</si>
  <si>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</si>
  <si>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</si>
  <si>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</si>
  <si>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</si>
  <si>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</si>
  <si>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</si>
  <si>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</si>
  <si>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</si>
  <si>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</si>
  <si>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</si>
  <si>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</si>
  <si>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</si>
  <si>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</si>
  <si>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</si>
  <si>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</si>
  <si>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</si>
  <si>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</si>
  <si>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</si>
  <si>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</si>
  <si>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</si>
  <si>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</si>
  <si>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</si>
  <si>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</si>
  <si>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</si>
  <si>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</si>
  <si>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</si>
  <si>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</si>
  <si>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</si>
  <si>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</si>
  <si>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</si>
  <si>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</si>
  <si>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</si>
  <si>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</si>
  <si>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</si>
  <si>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</si>
  <si>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</si>
  <si>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</si>
  <si>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</si>
  <si>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</si>
  <si>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</si>
  <si>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</si>
  <si>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</si>
  <si>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</si>
  <si>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</si>
  <si>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</si>
  <si>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</si>
  <si>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</si>
  <si>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</si>
  <si>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</si>
  <si>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</si>
  <si>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</si>
  <si>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</si>
  <si>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</si>
  <si>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</si>
  <si>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</si>
  <si>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</si>
  <si>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</si>
  <si>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</si>
  <si>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</si>
  <si>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</si>
  <si>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</si>
  <si>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</si>
  <si>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</si>
  <si>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</si>
  <si>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</si>
  <si>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</si>
  <si>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</si>
  <si>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</si>
  <si>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</si>
  <si>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</si>
  <si>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</si>
  <si>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</si>
  <si>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</si>
  <si>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</si>
  <si>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</si>
  <si>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</si>
  <si>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</si>
  <si>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</si>
  <si>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</si>
  <si>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</si>
  <si>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</si>
  <si>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</si>
  <si>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</si>
  <si>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</si>
  <si>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</si>
  <si>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</si>
  <si>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</si>
  <si>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</si>
  <si>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</si>
  <si>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</si>
  <si>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</si>
  <si>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</si>
  <si>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</si>
  <si>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</si>
  <si>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</si>
  <si>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</si>
  <si>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</si>
  <si>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</si>
  <si>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</si>
  <si>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</si>
  <si>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</si>
  <si>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</si>
  <si>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</si>
  <si>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</si>
  <si>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</si>
  <si>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</si>
  <si>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</si>
  <si>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</si>
  <si>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</si>
  <si>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</si>
  <si>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</si>
  <si>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</si>
  <si>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</si>
  <si>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</si>
  <si>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</si>
  <si>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</si>
  <si>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</si>
  <si>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</si>
  <si>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</si>
  <si>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</si>
  <si>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</si>
  <si>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</si>
  <si>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</si>
  <si>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</si>
  <si>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</si>
  <si>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</si>
  <si>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</si>
  <si>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</si>
  <si>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</si>
  <si>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</si>
  <si>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</si>
  <si>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</si>
  <si>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</si>
  <si>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</si>
  <si>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</si>
  <si>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</si>
  <si>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</si>
  <si>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</si>
  <si>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</si>
  <si>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</si>
  <si>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</si>
  <si>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</si>
  <si>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</si>
  <si>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</si>
  <si>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</si>
  <si>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</si>
  <si>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</si>
  <si>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</si>
  <si>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</si>
  <si>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</si>
  <si>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</si>
  <si>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</si>
  <si>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</si>
  <si>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</si>
  <si>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</si>
  <si>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</si>
  <si>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</si>
  <si>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</si>
  <si>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</si>
  <si>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</si>
  <si>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</si>
  <si>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</si>
  <si>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</si>
  <si>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</si>
  <si>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</si>
  <si>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</si>
  <si>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</si>
  <si>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</si>
  <si>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</si>
  <si>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</si>
  <si>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</si>
  <si>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</si>
  <si>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</si>
  <si>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</si>
  <si>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</si>
  <si>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</si>
  <si>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</si>
  <si>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</si>
  <si>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</si>
  <si>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</si>
  <si>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</si>
  <si>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</si>
  <si>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</si>
  <si>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</si>
  <si>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</si>
  <si>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</si>
  <si>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</si>
  <si>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</si>
  <si>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</si>
  <si>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</si>
  <si>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</si>
  <si>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</si>
  <si>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</si>
  <si>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</si>
  <si>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</si>
  <si>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</si>
  <si>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</si>
  <si>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</si>
  <si>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</si>
  <si>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</si>
  <si>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</si>
  <si>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</si>
  <si>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</si>
  <si>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</si>
  <si>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</si>
  <si>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</si>
  <si>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</si>
  <si>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</si>
  <si>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</si>
  <si>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</si>
  <si>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</si>
  <si>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</si>
  <si>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</si>
  <si>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</si>
  <si>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</si>
  <si>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Contrato Nº 003 - 2016</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</si>
  <si>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</si>
  <si>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Contrato Nº 006 - 2017</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</si>
  <si>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</si>
  <si>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Contrato Nº 027 - 2017</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</si>
  <si>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</si>
  <si>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Contrato Nº 012 - 2018</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</si>
  <si>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</si>
  <si>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Contrato N°ALDQ 009 - 2019</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</si>
  <si>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</si>
  <si>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</si>
  <si>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131-2020</t>
  </si>
  <si>
    <t>130-2020</t>
  </si>
  <si>
    <t>119-2020</t>
  </si>
  <si>
    <t>1'00%</t>
  </si>
  <si>
    <t>114-2020</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</si>
  <si>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</si>
  <si>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0370-2020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</si>
  <si>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</si>
  <si>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0427-2020</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</si>
  <si>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t>
  </si>
  <si>
    <t>JESUS DARIO JARAMILLO ZEA</t>
  </si>
  <si>
    <t>Calle 50 Nro. 51-29 - MEDELLIN</t>
  </si>
  <si>
    <t xml:space="preserve">310 417 58 67 </t>
  </si>
  <si>
    <t>Calle 50 Nro. 51-29</t>
  </si>
  <si>
    <t>conucol2016@gmail.com</t>
  </si>
  <si>
    <t>0425-2020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</si>
  <si>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t>
  </si>
  <si>
    <t>0388-2020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</si>
  <si>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</si>
  <si>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</si>
  <si>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MUNICIPIO DE CANTON SAN PABLO</t>
  </si>
  <si>
    <t>MUNICIPIO DE RIO QUITO</t>
  </si>
  <si>
    <t>MUNICIPIOS DE RIO QUITO</t>
  </si>
  <si>
    <t>CONSEJO COMUNITARIO CANTON DE SAN PABLO</t>
  </si>
  <si>
    <t>MUNICIPIO DE QUIBDO</t>
  </si>
  <si>
    <t>2021-11-50000014</t>
  </si>
  <si>
    <t>BOGOTA SIN INDIFERENCIA C</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</si>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</sst>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65" zoomScale="80" zoomScaleNormal="8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7">
        <f ca="1">NOW()</f>
        <v>44193.724361574074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2" t="str">
        <f>HYPERLINK("#Integrante_1!A109","CAPACIDAD RESIDUAL")</f>
        <v>CAPACIDAD RESIDUAL</v>
      </c>
      <c r="F8" s="213"/>
      <c r="G8" s="214"/>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2" t="str">
        <f>HYPERLINK("#Integrante_1!A162","TALENTO HUMANO")</f>
        <v>TALENTO HUMANO</v>
      </c>
      <c r="F9" s="213"/>
      <c r="G9" s="214"/>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2" t="str">
        <f>HYPERLINK("#Integrante_1!F162","INFRAESTRUCTURA")</f>
        <v>INFRAESTRUCTURA</v>
      </c>
      <c r="F10" s="213"/>
      <c r="G10" s="214"/>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2760</v>
      </c>
      <c r="D15" s="35"/>
      <c r="E15" s="35"/>
      <c r="F15" s="5"/>
      <c r="G15" s="32" t="s">
        <v>1168</v>
      </c>
      <c r="H15" s="105" t="s">
        <v>187</v>
      </c>
      <c r="I15" s="32" t="s">
        <v>2629</v>
      </c>
      <c r="J15" s="110" t="s">
        <v>2637</v>
      </c>
      <c r="L15" s="205" t="s">
        <v>8</v>
      </c>
      <c r="M15" s="205"/>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5"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8" t="s">
        <v>2761</v>
      </c>
      <c r="G20" s="5"/>
      <c r="H20" s="215"/>
      <c r="I20" s="145" t="s">
        <v>1156</v>
      </c>
      <c r="J20" s="146" t="s">
        <v>188</v>
      </c>
      <c r="K20" s="147">
        <v>500606680</v>
      </c>
      <c r="L20" s="148">
        <v>44221</v>
      </c>
      <c r="M20" s="148">
        <v>44561</v>
      </c>
      <c r="N20" s="131">
        <f>+(M20-L20)/30</f>
        <v>11.333333333333334</v>
      </c>
      <c r="O20" s="134"/>
      <c r="U20" s="130"/>
      <c r="V20" s="107">
        <f ca="1">NOW()</f>
        <v>44193.724361574074</v>
      </c>
      <c r="W20" s="107">
        <f ca="1">NOW()</f>
        <v>44193.724361574074</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09" t="str">
        <f>VLOOKUP(B20,EAS!A2:B1439,2,0)</f>
        <v>FUNDACION TRANSGREDIR LA INDIFERENCIA</v>
      </c>
      <c r="C38" s="209"/>
      <c r="D38" s="209"/>
      <c r="E38" s="209"/>
      <c r="F38" s="209"/>
      <c r="G38" s="5"/>
      <c r="H38" s="128"/>
      <c r="I38" s="219" t="s">
        <v>7</v>
      </c>
      <c r="J38" s="219"/>
      <c r="K38" s="219"/>
      <c r="L38" s="219"/>
      <c r="M38" s="219"/>
      <c r="N38" s="219"/>
      <c r="O38" s="129"/>
    </row>
    <row r="39" spans="1:16" ht="42.95" customHeight="1" thickBot="1" x14ac:dyDescent="0.3">
      <c r="A39" s="10"/>
      <c r="B39" s="11"/>
      <c r="C39" s="11"/>
      <c r="D39" s="11"/>
      <c r="E39" s="11"/>
      <c r="F39" s="11"/>
      <c r="G39" s="11"/>
      <c r="H39" s="10"/>
      <c r="I39" s="269" t="s">
        <v>2762</v>
      </c>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8"/>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8"/>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2754</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2754</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2754</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2754</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2754</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2754</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2754</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2754</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2754</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2754</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2754</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2754</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2754</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2754</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2754</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2754</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2754</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2754</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2754</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2754</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2754</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2754</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2754</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2754</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2754</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2754</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2754</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2754</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2754</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2754</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2754</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2754</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2754</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2754</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2754</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2754</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2754</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2754</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2754</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2754</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2754</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2754</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2754</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2754</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2754</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2754</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2754</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2754</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2754</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2754</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8"/>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6" t="s">
        <v>13</v>
      </c>
      <c r="B162" s="207"/>
      <c r="C162" s="207"/>
      <c r="D162" s="207"/>
      <c r="E162" s="211"/>
      <c r="F162" s="207" t="s">
        <v>15</v>
      </c>
      <c r="G162" s="207"/>
      <c r="H162" s="207"/>
      <c r="I162" s="206" t="s">
        <v>16</v>
      </c>
      <c r="J162" s="207"/>
      <c r="K162" s="207"/>
      <c r="L162" s="207"/>
      <c r="M162" s="207"/>
      <c r="N162" s="207"/>
      <c r="O162" s="211"/>
      <c r="P162" s="78"/>
    </row>
    <row r="163" spans="1:28" ht="51.75" customHeight="1" x14ac:dyDescent="0.25">
      <c r="A163" s="252" t="s">
        <v>2665</v>
      </c>
      <c r="B163" s="253"/>
      <c r="C163" s="253"/>
      <c r="D163" s="253"/>
      <c r="E163" s="254"/>
      <c r="F163" s="255" t="s">
        <v>2666</v>
      </c>
      <c r="G163" s="255"/>
      <c r="H163" s="255"/>
      <c r="I163" s="252" t="s">
        <v>2635</v>
      </c>
      <c r="J163" s="253"/>
      <c r="K163" s="253"/>
      <c r="L163" s="253"/>
      <c r="M163" s="253"/>
      <c r="N163" s="253"/>
      <c r="O163" s="254"/>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8" t="s">
        <v>2618</v>
      </c>
      <c r="C165" s="208"/>
      <c r="D165" s="208"/>
      <c r="E165" s="8"/>
      <c r="F165" s="5"/>
      <c r="G165" s="256" t="s">
        <v>2618</v>
      </c>
      <c r="H165" s="256"/>
      <c r="I165" s="257" t="s">
        <v>1164</v>
      </c>
      <c r="J165" s="258"/>
      <c r="K165" s="258"/>
      <c r="L165" s="258"/>
      <c r="M165" s="258"/>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59" t="s">
        <v>2648</v>
      </c>
      <c r="J167" s="260"/>
      <c r="K167" s="260"/>
      <c r="L167" s="260"/>
      <c r="M167" s="260"/>
      <c r="N167" s="260"/>
      <c r="O167" s="261"/>
      <c r="U167" s="51"/>
    </row>
    <row r="168" spans="1:28" x14ac:dyDescent="0.25">
      <c r="A168" s="9"/>
      <c r="B168" s="270" t="s">
        <v>2663</v>
      </c>
      <c r="C168" s="270"/>
      <c r="D168" s="270"/>
      <c r="E168" s="8"/>
      <c r="F168" s="5"/>
      <c r="H168" s="83" t="s">
        <v>2662</v>
      </c>
      <c r="I168" s="259"/>
      <c r="J168" s="260"/>
      <c r="K168" s="260"/>
      <c r="L168" s="260"/>
      <c r="M168" s="260"/>
      <c r="N168" s="260"/>
      <c r="O168" s="261"/>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11"/>
      <c r="P172" s="78"/>
    </row>
    <row r="173" spans="1:28" ht="15" customHeight="1" x14ac:dyDescent="0.25">
      <c r="A173" s="227" t="s">
        <v>2677</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2" t="s">
        <v>2671</v>
      </c>
      <c r="C176" s="262"/>
      <c r="D176" s="262"/>
      <c r="E176" s="262"/>
      <c r="F176" s="262"/>
      <c r="G176" s="262"/>
      <c r="H176" s="20"/>
      <c r="I176" s="266" t="s">
        <v>2675</v>
      </c>
      <c r="J176" s="267"/>
      <c r="K176" s="267"/>
      <c r="L176" s="267"/>
      <c r="M176" s="267"/>
      <c r="O176" s="181" t="str">
        <f>HYPERLINK("#Integrante_1!A1","INICIO")</f>
        <v>INICIO</v>
      </c>
      <c r="Q176" s="19"/>
      <c r="R176" s="19"/>
      <c r="S176" s="19"/>
      <c r="T176" s="19"/>
      <c r="U176" s="19"/>
      <c r="V176" s="19"/>
      <c r="W176" s="19"/>
      <c r="X176" s="19"/>
      <c r="Y176" s="19"/>
      <c r="Z176" s="19"/>
      <c r="AA176" s="19"/>
      <c r="AB176" s="19"/>
    </row>
    <row r="177" spans="1:28" ht="23.25" x14ac:dyDescent="0.25">
      <c r="A177" s="9"/>
      <c r="B177" s="235" t="s">
        <v>17</v>
      </c>
      <c r="C177" s="236"/>
      <c r="D177" s="237"/>
      <c r="E177" s="266" t="s">
        <v>2620</v>
      </c>
      <c r="F177" s="267"/>
      <c r="G177" s="268"/>
      <c r="H177" s="5"/>
      <c r="I177" s="235" t="s">
        <v>17</v>
      </c>
      <c r="J177" s="236"/>
      <c r="K177" s="236"/>
      <c r="L177" s="237"/>
      <c r="M177" s="244" t="s">
        <v>2680</v>
      </c>
      <c r="O177" s="8"/>
      <c r="Q177" s="19"/>
      <c r="R177" s="28"/>
      <c r="S177" s="28" t="s">
        <v>2619</v>
      </c>
      <c r="T177" s="19"/>
      <c r="U177" s="19"/>
      <c r="V177" s="19"/>
      <c r="W177" s="19"/>
      <c r="X177" s="19"/>
      <c r="Y177" s="19"/>
      <c r="Z177" s="19"/>
      <c r="AA177" s="19"/>
      <c r="AB177" s="19"/>
    </row>
    <row r="178" spans="1:28" ht="23.25" x14ac:dyDescent="0.25">
      <c r="A178" s="9"/>
      <c r="B178" s="263"/>
      <c r="C178" s="264"/>
      <c r="D178" s="265"/>
      <c r="E178" s="28" t="s">
        <v>2621</v>
      </c>
      <c r="F178" s="28" t="s">
        <v>2622</v>
      </c>
      <c r="G178" s="28" t="s">
        <v>2623</v>
      </c>
      <c r="H178" s="5"/>
      <c r="I178" s="238"/>
      <c r="J178" s="239"/>
      <c r="K178" s="239"/>
      <c r="L178" s="240"/>
      <c r="M178" s="245"/>
      <c r="O178" s="8"/>
      <c r="Q178" s="19"/>
      <c r="R178" s="28" t="s">
        <v>2623</v>
      </c>
      <c r="S178" s="28" t="s">
        <v>2621</v>
      </c>
      <c r="T178" s="19"/>
      <c r="U178" s="19"/>
      <c r="V178" s="19"/>
      <c r="W178" s="19"/>
      <c r="X178" s="19"/>
      <c r="Y178" s="19"/>
      <c r="Z178" s="19"/>
      <c r="AA178" s="19"/>
      <c r="AB178" s="19"/>
    </row>
    <row r="179" spans="1:28" ht="23.25" x14ac:dyDescent="0.25">
      <c r="A179" s="9"/>
      <c r="B179" s="233" t="s">
        <v>2671</v>
      </c>
      <c r="C179" s="233"/>
      <c r="D179" s="233"/>
      <c r="E179" s="24">
        <v>0.02</v>
      </c>
      <c r="F179" s="174">
        <v>1E-3</v>
      </c>
      <c r="G179" s="175">
        <f>IF(F179&gt;0,SUM(E179+F179),"")</f>
        <v>2.1000000000000001E-2</v>
      </c>
      <c r="H179" s="5"/>
      <c r="I179" s="241" t="s">
        <v>2675</v>
      </c>
      <c r="J179" s="242"/>
      <c r="K179" s="242"/>
      <c r="L179" s="243"/>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33" t="s">
        <v>1165</v>
      </c>
      <c r="C180" s="233"/>
      <c r="D180" s="233"/>
      <c r="E180" s="24">
        <v>0.02</v>
      </c>
      <c r="F180" s="69"/>
      <c r="G180" s="159" t="str">
        <f>IF(F180&gt;0,SUM(E180+F180),"")</f>
        <v/>
      </c>
      <c r="H180" s="5"/>
      <c r="I180" s="224" t="s">
        <v>1169</v>
      </c>
      <c r="J180" s="225"/>
      <c r="K180" s="226"/>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3" t="s">
        <v>1166</v>
      </c>
      <c r="C181" s="233"/>
      <c r="D181" s="233"/>
      <c r="E181" s="24">
        <v>0.02</v>
      </c>
      <c r="F181" s="69"/>
      <c r="G181" s="159" t="str">
        <f>IF(F181&gt;0,SUM(E181+F181),"")</f>
        <v/>
      </c>
      <c r="H181" s="5"/>
      <c r="I181" s="224" t="s">
        <v>1170</v>
      </c>
      <c r="J181" s="225"/>
      <c r="K181" s="226"/>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3" t="s">
        <v>1167</v>
      </c>
      <c r="C182" s="233"/>
      <c r="D182" s="233"/>
      <c r="E182" s="24">
        <v>0.03</v>
      </c>
      <c r="F182" s="69"/>
      <c r="G182" s="159" t="str">
        <f>IF(F182&gt;0,SUM(E182+F182),"")</f>
        <v/>
      </c>
      <c r="H182" s="5"/>
      <c r="I182" s="224" t="s">
        <v>1171</v>
      </c>
      <c r="J182" s="225"/>
      <c r="K182" s="226"/>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4" t="s">
        <v>1172</v>
      </c>
      <c r="J183" s="225"/>
      <c r="K183" s="226"/>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2.1000000000000001E-2</v>
      </c>
      <c r="D185" s="93" t="s">
        <v>2633</v>
      </c>
      <c r="E185" s="96">
        <f>+(C185*SUM(K20:K35))</f>
        <v>10512740.280000001</v>
      </c>
      <c r="F185" s="94"/>
      <c r="G185" s="95"/>
      <c r="H185" s="90"/>
      <c r="I185" s="92" t="s">
        <v>2632</v>
      </c>
      <c r="J185" s="180">
        <f>M179</f>
        <v>0.02</v>
      </c>
      <c r="K185" s="234" t="s">
        <v>2633</v>
      </c>
      <c r="L185" s="234"/>
      <c r="M185" s="96">
        <f>+J185*K20</f>
        <v>10012133.6</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11"/>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9" t="s">
        <v>2641</v>
      </c>
      <c r="C192" s="249"/>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11"/>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3" t="s">
        <v>2664</v>
      </c>
      <c r="C199" s="223"/>
      <c r="D199" s="223"/>
      <c r="E199" s="223"/>
      <c r="F199" s="223"/>
      <c r="G199" s="223"/>
      <c r="H199" s="223"/>
      <c r="I199" s="223"/>
      <c r="J199" s="223"/>
      <c r="K199" s="223"/>
      <c r="L199" s="223"/>
      <c r="M199" s="223"/>
      <c r="N199" s="223"/>
      <c r="O199" s="8"/>
    </row>
    <row r="200" spans="1:18" x14ac:dyDescent="0.25">
      <c r="A200" s="9"/>
      <c r="B200" s="246"/>
      <c r="C200" s="246"/>
      <c r="D200" s="246"/>
      <c r="E200" s="246"/>
      <c r="F200" s="246"/>
      <c r="G200" s="246"/>
      <c r="H200" s="246"/>
      <c r="I200" s="246"/>
      <c r="J200" s="246"/>
      <c r="K200" s="246"/>
      <c r="L200" s="246"/>
      <c r="M200" s="246"/>
      <c r="N200" s="246"/>
      <c r="O200" s="8"/>
    </row>
    <row r="201" spans="1:18" x14ac:dyDescent="0.25">
      <c r="A201" s="9"/>
      <c r="B201" s="247" t="s">
        <v>2653</v>
      </c>
      <c r="C201" s="248"/>
      <c r="D201" s="248"/>
      <c r="E201" s="248"/>
      <c r="F201" s="248"/>
      <c r="G201" s="248"/>
      <c r="H201" s="248"/>
      <c r="I201" s="248"/>
      <c r="J201" s="248"/>
      <c r="K201" s="248"/>
      <c r="L201" s="248"/>
      <c r="M201" s="248"/>
      <c r="N201" s="24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0: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5" zoomScaleNormal="85" zoomScaleSheetLayoutView="40" zoomScalePageLayoutView="40" workbookViewId="0">
      <selection activeCell="H184" sqref="H18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7">
        <f ca="1">NOW()</f>
        <v>44193.724361574074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2" t="str">
        <f>HYPERLINK("#Integrante_2!A109","CAPACIDAD RESIDUAL")</f>
        <v>CAPACIDAD RESIDUAL</v>
      </c>
      <c r="F8" s="213"/>
      <c r="G8" s="214"/>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2" t="str">
        <f>HYPERLINK("#Integrante_2!A162","TALENTO HUMANO")</f>
        <v>TALENTO HUMANO</v>
      </c>
      <c r="F9" s="213"/>
      <c r="G9" s="214"/>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2" t="str">
        <f>HYPERLINK("#Integrante_2!F162","INFRAESTRUCTURA")</f>
        <v>INFRAESTRUCTURA</v>
      </c>
      <c r="F10" s="213"/>
      <c r="G10" s="214"/>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2760</v>
      </c>
      <c r="D15" s="35"/>
      <c r="E15" s="35"/>
      <c r="F15" s="5"/>
      <c r="G15" s="32" t="s">
        <v>1168</v>
      </c>
      <c r="H15" s="105" t="s">
        <v>187</v>
      </c>
      <c r="I15" s="32" t="s">
        <v>2629</v>
      </c>
      <c r="J15" s="110" t="s">
        <v>2637</v>
      </c>
      <c r="L15" s="205" t="s">
        <v>8</v>
      </c>
      <c r="M15" s="205"/>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5" t="s">
        <v>2644</v>
      </c>
      <c r="I19" s="136" t="s">
        <v>11</v>
      </c>
      <c r="J19" s="137" t="s">
        <v>10</v>
      </c>
      <c r="K19" s="137" t="s">
        <v>2613</v>
      </c>
      <c r="L19" s="137" t="s">
        <v>1161</v>
      </c>
      <c r="M19" s="137" t="s">
        <v>1162</v>
      </c>
      <c r="N19" s="138" t="s">
        <v>2614</v>
      </c>
      <c r="O19" s="133"/>
      <c r="Q19" s="51"/>
      <c r="R19" s="51"/>
    </row>
    <row r="20" spans="1:23" ht="30" customHeight="1" x14ac:dyDescent="0.25">
      <c r="A20" s="9"/>
      <c r="B20" s="111">
        <v>900968008</v>
      </c>
      <c r="C20" s="5"/>
      <c r="D20" s="164"/>
      <c r="E20" s="156" t="s">
        <v>2670</v>
      </c>
      <c r="F20" s="198" t="s">
        <v>2761</v>
      </c>
      <c r="G20" s="5"/>
      <c r="H20" s="215"/>
      <c r="I20" s="145" t="s">
        <v>1156</v>
      </c>
      <c r="J20" s="146" t="s">
        <v>188</v>
      </c>
      <c r="K20" s="147">
        <v>500606680</v>
      </c>
      <c r="L20" s="148">
        <v>44221</v>
      </c>
      <c r="M20" s="148">
        <v>44561</v>
      </c>
      <c r="N20" s="131">
        <f>+(M20-L20)/30</f>
        <v>11.333333333333334</v>
      </c>
      <c r="O20" s="134"/>
      <c r="U20" s="130"/>
      <c r="V20" s="107">
        <f ca="1">NOW()</f>
        <v>44193.724361574074</v>
      </c>
      <c r="W20" s="107">
        <f ca="1">NOW()</f>
        <v>44193.724361574074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09" t="str">
        <f>VLOOKUP(B20,EAS!A2:B1439,2,0)</f>
        <v>CORPORACIÓN LA NUEVA COLOMBIA</v>
      </c>
      <c r="C38" s="209"/>
      <c r="D38" s="209"/>
      <c r="E38" s="209"/>
      <c r="F38" s="209"/>
      <c r="G38" s="5"/>
      <c r="H38" s="128"/>
      <c r="I38" s="219" t="s">
        <v>7</v>
      </c>
      <c r="J38" s="219"/>
      <c r="K38" s="219"/>
      <c r="L38" s="219"/>
      <c r="M38" s="219"/>
      <c r="N38" s="219"/>
      <c r="O38" s="129"/>
    </row>
    <row r="39" spans="1:16" ht="42.95" customHeight="1" thickBot="1" x14ac:dyDescent="0.3">
      <c r="A39" s="10"/>
      <c r="B39" s="11"/>
      <c r="C39" s="11"/>
      <c r="D39" s="11"/>
      <c r="E39" s="11"/>
      <c r="F39" s="11"/>
      <c r="G39" s="11"/>
      <c r="H39" s="10"/>
      <c r="I39" s="269" t="s">
        <v>2762</v>
      </c>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8"/>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8"/>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2755</v>
      </c>
      <c r="C48" s="122" t="s">
        <v>31</v>
      </c>
      <c r="D48" s="119" t="s">
        <v>2724</v>
      </c>
      <c r="E48" s="196">
        <v>42491</v>
      </c>
      <c r="F48" s="196">
        <v>42727</v>
      </c>
      <c r="G48" s="168">
        <f>IF(AND(E48&lt;&gt;"",F48&lt;&gt;""),((F48-E48)/30),"")</f>
        <v>7.8666666666666663</v>
      </c>
      <c r="H48" s="120" t="s">
        <v>2725</v>
      </c>
      <c r="I48" s="119" t="s">
        <v>628</v>
      </c>
      <c r="J48" s="119" t="s">
        <v>639</v>
      </c>
      <c r="K48" s="121">
        <v>74000000</v>
      </c>
      <c r="L48" s="122" t="s">
        <v>2683</v>
      </c>
      <c r="M48" s="177">
        <v>1</v>
      </c>
      <c r="N48" s="122" t="s">
        <v>27</v>
      </c>
      <c r="O48" s="122" t="s">
        <v>2684</v>
      </c>
      <c r="P48" s="80"/>
    </row>
    <row r="49" spans="1:16" s="6" customFormat="1" ht="24.75" customHeight="1" x14ac:dyDescent="0.25">
      <c r="A49" s="139">
        <v>2</v>
      </c>
      <c r="B49" s="120" t="s">
        <v>2756</v>
      </c>
      <c r="C49" s="122" t="s">
        <v>31</v>
      </c>
      <c r="D49" s="119" t="s">
        <v>2726</v>
      </c>
      <c r="E49" s="196">
        <v>42744</v>
      </c>
      <c r="F49" s="196">
        <v>42972</v>
      </c>
      <c r="G49" s="168">
        <f t="shared" ref="G49:G107" si="1">IF(AND(E49&lt;&gt;"",F49&lt;&gt;""),((F49-E49)/30),"")</f>
        <v>7.6</v>
      </c>
      <c r="H49" s="197" t="s">
        <v>2727</v>
      </c>
      <c r="I49" s="119" t="s">
        <v>628</v>
      </c>
      <c r="J49" s="119" t="s">
        <v>654</v>
      </c>
      <c r="K49" s="121">
        <v>849134399</v>
      </c>
      <c r="L49" s="122" t="s">
        <v>2683</v>
      </c>
      <c r="M49" s="177">
        <v>1</v>
      </c>
      <c r="N49" s="122" t="s">
        <v>27</v>
      </c>
      <c r="O49" s="122" t="s">
        <v>2684</v>
      </c>
      <c r="P49" s="80"/>
    </row>
    <row r="50" spans="1:16" s="6" customFormat="1" ht="24.75" customHeight="1" x14ac:dyDescent="0.25">
      <c r="A50" s="139">
        <v>3</v>
      </c>
      <c r="B50" s="120" t="s">
        <v>2757</v>
      </c>
      <c r="C50" s="122" t="s">
        <v>31</v>
      </c>
      <c r="D50" s="119" t="s">
        <v>2728</v>
      </c>
      <c r="E50" s="196">
        <v>42863</v>
      </c>
      <c r="F50" s="196">
        <v>43081</v>
      </c>
      <c r="G50" s="168">
        <f t="shared" si="1"/>
        <v>7.2666666666666666</v>
      </c>
      <c r="H50" s="120" t="s">
        <v>2729</v>
      </c>
      <c r="I50" s="119" t="s">
        <v>628</v>
      </c>
      <c r="J50" s="119" t="s">
        <v>654</v>
      </c>
      <c r="K50" s="121">
        <v>48143411</v>
      </c>
      <c r="L50" s="122" t="s">
        <v>2683</v>
      </c>
      <c r="M50" s="177">
        <v>1</v>
      </c>
      <c r="N50" s="122" t="s">
        <v>27</v>
      </c>
      <c r="O50" s="122" t="s">
        <v>2684</v>
      </c>
      <c r="P50" s="80"/>
    </row>
    <row r="51" spans="1:16" s="6" customFormat="1" ht="24.75" customHeight="1" outlineLevel="1" x14ac:dyDescent="0.25">
      <c r="A51" s="139">
        <v>4</v>
      </c>
      <c r="B51" s="120" t="s">
        <v>2758</v>
      </c>
      <c r="C51" s="122" t="s">
        <v>31</v>
      </c>
      <c r="D51" s="119" t="s">
        <v>2730</v>
      </c>
      <c r="E51" s="196">
        <v>43110</v>
      </c>
      <c r="F51" s="196">
        <v>43476</v>
      </c>
      <c r="G51" s="168">
        <f t="shared" si="1"/>
        <v>12.2</v>
      </c>
      <c r="H51" s="120" t="s">
        <v>2731</v>
      </c>
      <c r="I51" s="119" t="s">
        <v>628</v>
      </c>
      <c r="J51" s="119" t="s">
        <v>639</v>
      </c>
      <c r="K51" s="117">
        <v>103772375</v>
      </c>
      <c r="L51" s="122" t="s">
        <v>2683</v>
      </c>
      <c r="M51" s="177">
        <v>1</v>
      </c>
      <c r="N51" s="122" t="s">
        <v>27</v>
      </c>
      <c r="O51" s="122" t="s">
        <v>2684</v>
      </c>
      <c r="P51" s="80"/>
    </row>
    <row r="52" spans="1:16" s="7" customFormat="1" ht="24.75" customHeight="1" outlineLevel="1" x14ac:dyDescent="0.25">
      <c r="A52" s="140">
        <v>5</v>
      </c>
      <c r="B52" s="120" t="s">
        <v>2759</v>
      </c>
      <c r="C52" s="122" t="s">
        <v>31</v>
      </c>
      <c r="D52" s="119" t="s">
        <v>2732</v>
      </c>
      <c r="E52" s="196">
        <v>43479</v>
      </c>
      <c r="F52" s="196">
        <v>43738</v>
      </c>
      <c r="G52" s="168">
        <f t="shared" si="1"/>
        <v>8.6333333333333329</v>
      </c>
      <c r="H52" s="120" t="s">
        <v>2733</v>
      </c>
      <c r="I52" s="119" t="s">
        <v>628</v>
      </c>
      <c r="J52" s="119" t="s">
        <v>630</v>
      </c>
      <c r="K52" s="117">
        <v>873894252</v>
      </c>
      <c r="L52" s="122" t="s">
        <v>2683</v>
      </c>
      <c r="M52" s="177">
        <v>1</v>
      </c>
      <c r="N52" s="122" t="s">
        <v>27</v>
      </c>
      <c r="O52" s="122" t="s">
        <v>2684</v>
      </c>
      <c r="P52" s="81"/>
    </row>
    <row r="53" spans="1:16" s="7" customFormat="1" ht="24.75" customHeight="1" outlineLevel="1" x14ac:dyDescent="0.25">
      <c r="A53" s="140">
        <v>6</v>
      </c>
      <c r="B53" s="120" t="s">
        <v>2754</v>
      </c>
      <c r="C53" s="122" t="s">
        <v>31</v>
      </c>
      <c r="D53" s="119" t="s">
        <v>2735</v>
      </c>
      <c r="E53" s="196">
        <v>43887</v>
      </c>
      <c r="F53" s="196">
        <v>44196</v>
      </c>
      <c r="G53" s="168">
        <f t="shared" si="1"/>
        <v>10.3</v>
      </c>
      <c r="H53" s="118" t="s">
        <v>2734</v>
      </c>
      <c r="I53" s="119" t="s">
        <v>628</v>
      </c>
      <c r="J53" s="119" t="s">
        <v>630</v>
      </c>
      <c r="K53" s="121">
        <v>3676635194</v>
      </c>
      <c r="L53" s="122" t="s">
        <v>2683</v>
      </c>
      <c r="M53" s="177">
        <v>1</v>
      </c>
      <c r="N53" s="122" t="s">
        <v>1151</v>
      </c>
      <c r="O53" s="122" t="s">
        <v>2684</v>
      </c>
      <c r="P53" s="81"/>
    </row>
    <row r="54" spans="1:16" s="7" customFormat="1" ht="24.75" customHeight="1" outlineLevel="1" x14ac:dyDescent="0.25">
      <c r="A54" s="140">
        <v>7</v>
      </c>
      <c r="B54" s="120" t="s">
        <v>2754</v>
      </c>
      <c r="C54" s="122" t="s">
        <v>31</v>
      </c>
      <c r="D54" s="119" t="s">
        <v>2736</v>
      </c>
      <c r="E54" s="196">
        <v>43887</v>
      </c>
      <c r="F54" s="196">
        <v>44196</v>
      </c>
      <c r="G54" s="168">
        <f t="shared" si="1"/>
        <v>10.3</v>
      </c>
      <c r="H54" s="120" t="s">
        <v>2734</v>
      </c>
      <c r="I54" s="119" t="s">
        <v>628</v>
      </c>
      <c r="J54" s="119" t="s">
        <v>630</v>
      </c>
      <c r="K54" s="117">
        <v>3286722344</v>
      </c>
      <c r="L54" s="122" t="s">
        <v>2683</v>
      </c>
      <c r="M54" s="177">
        <v>1</v>
      </c>
      <c r="N54" s="122" t="s">
        <v>1151</v>
      </c>
      <c r="O54" s="122" t="s">
        <v>2684</v>
      </c>
      <c r="P54" s="81"/>
    </row>
    <row r="55" spans="1:16" s="7" customFormat="1" ht="24.75" customHeight="1" outlineLevel="1" x14ac:dyDescent="0.25">
      <c r="A55" s="140">
        <v>8</v>
      </c>
      <c r="B55" s="120" t="s">
        <v>2754</v>
      </c>
      <c r="C55" s="122" t="s">
        <v>31</v>
      </c>
      <c r="D55" s="119" t="s">
        <v>2737</v>
      </c>
      <c r="E55" s="196">
        <v>43887</v>
      </c>
      <c r="F55" s="196">
        <v>44196</v>
      </c>
      <c r="G55" s="168">
        <f t="shared" si="1"/>
        <v>10.3</v>
      </c>
      <c r="H55" s="120" t="s">
        <v>2734</v>
      </c>
      <c r="I55" s="119" t="s">
        <v>628</v>
      </c>
      <c r="J55" s="119" t="s">
        <v>630</v>
      </c>
      <c r="K55" s="117">
        <v>3784594980</v>
      </c>
      <c r="L55" s="122" t="s">
        <v>2683</v>
      </c>
      <c r="M55" s="177" t="s">
        <v>2738</v>
      </c>
      <c r="N55" s="122" t="s">
        <v>1151</v>
      </c>
      <c r="O55" s="122" t="s">
        <v>2684</v>
      </c>
      <c r="P55" s="81"/>
    </row>
    <row r="56" spans="1:16" s="7" customFormat="1" ht="24.75" customHeight="1" outlineLevel="1" x14ac:dyDescent="0.25">
      <c r="A56" s="140">
        <v>9</v>
      </c>
      <c r="B56" s="120" t="s">
        <v>2754</v>
      </c>
      <c r="C56" s="122" t="s">
        <v>31</v>
      </c>
      <c r="D56" s="119" t="s">
        <v>2739</v>
      </c>
      <c r="E56" s="196">
        <v>43887</v>
      </c>
      <c r="F56" s="196">
        <v>44196</v>
      </c>
      <c r="G56" s="168">
        <f t="shared" si="1"/>
        <v>10.3</v>
      </c>
      <c r="H56" s="120" t="s">
        <v>2740</v>
      </c>
      <c r="I56" s="119" t="s">
        <v>628</v>
      </c>
      <c r="J56" s="119" t="s">
        <v>630</v>
      </c>
      <c r="K56" s="117">
        <v>3784594980</v>
      </c>
      <c r="L56" s="122" t="s">
        <v>2683</v>
      </c>
      <c r="M56" s="177">
        <v>1</v>
      </c>
      <c r="N56" s="122" t="s">
        <v>1151</v>
      </c>
      <c r="O56" s="122" t="s">
        <v>2684</v>
      </c>
      <c r="P56" s="81"/>
    </row>
    <row r="57" spans="1:16" s="7" customFormat="1" ht="24.75" customHeight="1" outlineLevel="1" x14ac:dyDescent="0.25">
      <c r="A57" s="140">
        <v>10</v>
      </c>
      <c r="B57" s="120" t="s">
        <v>2754</v>
      </c>
      <c r="C57" s="122" t="s">
        <v>31</v>
      </c>
      <c r="D57" s="119" t="s">
        <v>2741</v>
      </c>
      <c r="E57" s="196">
        <v>43877</v>
      </c>
      <c r="F57" s="196">
        <v>44196</v>
      </c>
      <c r="G57" s="168">
        <f t="shared" si="1"/>
        <v>10.633333333333333</v>
      </c>
      <c r="H57" s="120" t="s">
        <v>2742</v>
      </c>
      <c r="I57" s="119" t="s">
        <v>36</v>
      </c>
      <c r="J57" s="119" t="s">
        <v>143</v>
      </c>
      <c r="K57" s="121">
        <v>3132345902</v>
      </c>
      <c r="L57" s="122" t="s">
        <v>2683</v>
      </c>
      <c r="M57" s="177">
        <v>1</v>
      </c>
      <c r="N57" s="122" t="s">
        <v>1151</v>
      </c>
      <c r="O57" s="122" t="s">
        <v>2684</v>
      </c>
      <c r="P57" s="81"/>
    </row>
    <row r="58" spans="1:16" s="7" customFormat="1" ht="24.75" customHeight="1" outlineLevel="1" x14ac:dyDescent="0.25">
      <c r="A58" s="140">
        <v>11</v>
      </c>
      <c r="B58" s="120" t="s">
        <v>2754</v>
      </c>
      <c r="C58" s="122" t="s">
        <v>31</v>
      </c>
      <c r="D58" s="119" t="s">
        <v>2743</v>
      </c>
      <c r="E58" s="141">
        <v>43891</v>
      </c>
      <c r="F58" s="141">
        <v>44165</v>
      </c>
      <c r="G58" s="168">
        <f t="shared" si="1"/>
        <v>9.1333333333333329</v>
      </c>
      <c r="H58" s="120" t="s">
        <v>2744</v>
      </c>
      <c r="I58" s="119" t="s">
        <v>36</v>
      </c>
      <c r="J58" s="119" t="s">
        <v>150</v>
      </c>
      <c r="K58" s="121">
        <v>4920384868</v>
      </c>
      <c r="L58" s="122" t="s">
        <v>2683</v>
      </c>
      <c r="M58" s="177">
        <v>1</v>
      </c>
      <c r="N58" s="122" t="s">
        <v>2639</v>
      </c>
      <c r="O58" s="122" t="s">
        <v>2684</v>
      </c>
      <c r="P58" s="81"/>
    </row>
    <row r="59" spans="1:16" s="7" customFormat="1" ht="24.75" customHeight="1" outlineLevel="1" x14ac:dyDescent="0.25">
      <c r="A59" s="140">
        <v>12</v>
      </c>
      <c r="B59" s="120" t="s">
        <v>2754</v>
      </c>
      <c r="C59" s="122" t="s">
        <v>31</v>
      </c>
      <c r="D59" s="119" t="s">
        <v>2750</v>
      </c>
      <c r="E59" s="141">
        <v>43890</v>
      </c>
      <c r="F59" s="141">
        <v>44165</v>
      </c>
      <c r="G59" s="168">
        <f t="shared" si="1"/>
        <v>9.1666666666666661</v>
      </c>
      <c r="H59" s="120" t="s">
        <v>2751</v>
      </c>
      <c r="I59" s="119" t="s">
        <v>36</v>
      </c>
      <c r="J59" s="119" t="s">
        <v>50</v>
      </c>
      <c r="K59" s="121">
        <v>4113148385</v>
      </c>
      <c r="L59" s="122" t="s">
        <v>2683</v>
      </c>
      <c r="M59" s="177">
        <v>1</v>
      </c>
      <c r="N59" s="122" t="s">
        <v>2639</v>
      </c>
      <c r="O59" s="122" t="s">
        <v>2684</v>
      </c>
      <c r="P59" s="81"/>
    </row>
    <row r="60" spans="1:16" s="7" customFormat="1" ht="24.75" customHeight="1" outlineLevel="1" x14ac:dyDescent="0.25">
      <c r="A60" s="140">
        <v>13</v>
      </c>
      <c r="B60" s="120" t="s">
        <v>2754</v>
      </c>
      <c r="C60" s="122" t="s">
        <v>31</v>
      </c>
      <c r="D60" s="119" t="s">
        <v>2752</v>
      </c>
      <c r="E60" s="141">
        <v>43877</v>
      </c>
      <c r="F60" s="141">
        <v>44196</v>
      </c>
      <c r="G60" s="168">
        <f t="shared" si="1"/>
        <v>10.633333333333333</v>
      </c>
      <c r="H60" s="120" t="s">
        <v>2753</v>
      </c>
      <c r="I60" s="119" t="s">
        <v>36</v>
      </c>
      <c r="J60" s="119" t="s">
        <v>106</v>
      </c>
      <c r="K60" s="121">
        <v>3438952252</v>
      </c>
      <c r="L60" s="122" t="s">
        <v>2683</v>
      </c>
      <c r="M60" s="177">
        <v>1</v>
      </c>
      <c r="N60" s="122" t="s">
        <v>1151</v>
      </c>
      <c r="O60" s="122" t="s">
        <v>2684</v>
      </c>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2"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6"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8"/>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2735</v>
      </c>
      <c r="E114" s="196">
        <v>43887</v>
      </c>
      <c r="F114" s="196">
        <v>44196</v>
      </c>
      <c r="G114" s="168">
        <f>IF(AND(E114&lt;&gt;"",F114&lt;&gt;""),((F114-E114)/30),"")</f>
        <v>10.3</v>
      </c>
      <c r="H114" s="118" t="s">
        <v>2734</v>
      </c>
      <c r="I114" s="119" t="s">
        <v>628</v>
      </c>
      <c r="J114" s="119" t="s">
        <v>630</v>
      </c>
      <c r="K114" s="121">
        <v>3676635194</v>
      </c>
      <c r="L114" s="102">
        <f>+IF(AND(K114&gt;0,O114="Ejecución"),(K114/877802)*Tabla283[[#This Row],[% participación]],IF(AND(K114&gt;0,O114&lt;&gt;"Ejecución"),"-",""))</f>
        <v>4188.4561598173623</v>
      </c>
      <c r="M114" s="122" t="s">
        <v>2683</v>
      </c>
      <c r="N114" s="177">
        <f>+IF(M116="No",1,IF(M116="Si","Ingrese %",""))</f>
        <v>1</v>
      </c>
      <c r="O114" s="173" t="s">
        <v>1150</v>
      </c>
      <c r="P114" s="80"/>
    </row>
    <row r="115" spans="1:16" s="6" customFormat="1" ht="24.75" customHeight="1" x14ac:dyDescent="0.25">
      <c r="A115" s="139">
        <v>2</v>
      </c>
      <c r="B115" s="171" t="s">
        <v>2672</v>
      </c>
      <c r="C115" s="172" t="s">
        <v>31</v>
      </c>
      <c r="D115" s="119" t="s">
        <v>2736</v>
      </c>
      <c r="E115" s="196">
        <v>43887</v>
      </c>
      <c r="F115" s="196">
        <v>44196</v>
      </c>
      <c r="G115" s="168">
        <f t="shared" ref="G115:G160" si="3">IF(AND(E115&lt;&gt;"",F115&lt;&gt;""),((F115-E115)/30),"")</f>
        <v>10.3</v>
      </c>
      <c r="H115" s="120" t="s">
        <v>2734</v>
      </c>
      <c r="I115" s="119" t="s">
        <v>628</v>
      </c>
      <c r="J115" s="119" t="s">
        <v>630</v>
      </c>
      <c r="K115" s="117">
        <v>3286722344</v>
      </c>
      <c r="L115" s="102">
        <f>+IF(AND(K115&gt;0,O115="Ejecución"),(K115/877802)*Tabla283[[#This Row],[% participación]],IF(AND(K115&gt;0,O115&lt;&gt;"Ejecución"),"-",""))</f>
        <v>3744.2639046163031</v>
      </c>
      <c r="M115" s="122" t="s">
        <v>2683</v>
      </c>
      <c r="N115" s="177">
        <f>+IF(M116="No",1,IF(M116="Si","Ingrese %",""))</f>
        <v>1</v>
      </c>
      <c r="O115" s="173" t="s">
        <v>1150</v>
      </c>
      <c r="P115" s="80"/>
    </row>
    <row r="116" spans="1:16" s="6" customFormat="1" ht="24.75" customHeight="1" x14ac:dyDescent="0.25">
      <c r="A116" s="139">
        <v>3</v>
      </c>
      <c r="B116" s="171" t="s">
        <v>2672</v>
      </c>
      <c r="C116" s="172" t="s">
        <v>31</v>
      </c>
      <c r="D116" s="119" t="s">
        <v>2737</v>
      </c>
      <c r="E116" s="196">
        <v>43887</v>
      </c>
      <c r="F116" s="196">
        <v>44196</v>
      </c>
      <c r="G116" s="168">
        <f t="shared" si="3"/>
        <v>10.3</v>
      </c>
      <c r="H116" s="120" t="s">
        <v>2734</v>
      </c>
      <c r="I116" s="119" t="s">
        <v>628</v>
      </c>
      <c r="J116" s="119" t="s">
        <v>630</v>
      </c>
      <c r="K116" s="117">
        <v>3784594980</v>
      </c>
      <c r="L116" s="102">
        <f>+IF(AND(K116&gt;0,O116="Ejecución"),(K116/877802)*Tabla283[[#This Row],[% participación]],IF(AND(K116&gt;0,O116&lt;&gt;"Ejecución"),"-",""))</f>
        <v>4311.4449272159327</v>
      </c>
      <c r="M116" s="122" t="s">
        <v>2683</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9" t="s">
        <v>2739</v>
      </c>
      <c r="E117" s="196">
        <v>43887</v>
      </c>
      <c r="F117" s="196">
        <v>44196</v>
      </c>
      <c r="G117" s="168">
        <f t="shared" si="3"/>
        <v>10.3</v>
      </c>
      <c r="H117" s="120" t="s">
        <v>2740</v>
      </c>
      <c r="I117" s="119" t="s">
        <v>628</v>
      </c>
      <c r="J117" s="119" t="s">
        <v>630</v>
      </c>
      <c r="K117" s="117">
        <v>3784594980</v>
      </c>
      <c r="L117" s="102">
        <f>+IF(AND(K117&gt;0,O117="Ejecución"),(K117/877802)*Tabla283[[#This Row],[% participación]],IF(AND(K117&gt;0,O117&lt;&gt;"Ejecución"),"-",""))</f>
        <v>4311.4449272159327</v>
      </c>
      <c r="M117" s="122" t="s">
        <v>2683</v>
      </c>
      <c r="N117" s="177">
        <f t="shared" si="4"/>
        <v>1</v>
      </c>
      <c r="O117" s="173" t="s">
        <v>1150</v>
      </c>
      <c r="P117" s="80"/>
    </row>
    <row r="118" spans="1:16" s="7" customFormat="1" ht="24.75" customHeight="1" outlineLevel="1" x14ac:dyDescent="0.25">
      <c r="A118" s="140">
        <v>5</v>
      </c>
      <c r="B118" s="171" t="s">
        <v>2672</v>
      </c>
      <c r="C118" s="172" t="s">
        <v>31</v>
      </c>
      <c r="D118" s="119" t="s">
        <v>2741</v>
      </c>
      <c r="E118" s="196">
        <v>43877</v>
      </c>
      <c r="F118" s="196">
        <v>44196</v>
      </c>
      <c r="G118" s="168">
        <f t="shared" si="3"/>
        <v>10.633333333333333</v>
      </c>
      <c r="H118" s="120" t="s">
        <v>2742</v>
      </c>
      <c r="I118" s="119" t="s">
        <v>36</v>
      </c>
      <c r="J118" s="119" t="s">
        <v>143</v>
      </c>
      <c r="K118" s="121">
        <v>3132345902</v>
      </c>
      <c r="L118" s="102">
        <f>+IF(AND(K118&gt;0,O118="Ejecución"),(K118/877802)*Tabla283[[#This Row],[% participación]],IF(AND(K118&gt;0,O118&lt;&gt;"Ejecución"),"-",""))</f>
        <v>3568.396861706854</v>
      </c>
      <c r="M118" s="122" t="s">
        <v>2683</v>
      </c>
      <c r="N118" s="177">
        <f t="shared" si="4"/>
        <v>1</v>
      </c>
      <c r="O118" s="173" t="s">
        <v>1150</v>
      </c>
      <c r="P118" s="81"/>
    </row>
    <row r="119" spans="1:16" s="7" customFormat="1" ht="24.75" customHeight="1" outlineLevel="1" x14ac:dyDescent="0.25">
      <c r="A119" s="140">
        <v>6</v>
      </c>
      <c r="B119" s="171" t="s">
        <v>2672</v>
      </c>
      <c r="C119" s="172" t="s">
        <v>31</v>
      </c>
      <c r="D119" s="119" t="s">
        <v>2743</v>
      </c>
      <c r="E119" s="141">
        <v>43891</v>
      </c>
      <c r="F119" s="141">
        <v>44165</v>
      </c>
      <c r="G119" s="168">
        <f t="shared" si="3"/>
        <v>9.1333333333333329</v>
      </c>
      <c r="H119" s="120" t="s">
        <v>2744</v>
      </c>
      <c r="I119" s="119" t="s">
        <v>36</v>
      </c>
      <c r="J119" s="119" t="s">
        <v>150</v>
      </c>
      <c r="K119" s="121">
        <v>4920384868</v>
      </c>
      <c r="L119" s="102">
        <f>+IF(AND(K119&gt;0,O119="Ejecución"),(K119/877802)*Tabla283[[#This Row],[% participación]],IF(AND(K119&gt;0,O119&lt;&gt;"Ejecución"),"-",""))</f>
        <v>5605.3470691568255</v>
      </c>
      <c r="M119" s="122" t="s">
        <v>2683</v>
      </c>
      <c r="N119" s="177">
        <f t="shared" si="4"/>
        <v>1</v>
      </c>
      <c r="O119" s="173" t="s">
        <v>1150</v>
      </c>
      <c r="P119" s="81"/>
    </row>
    <row r="120" spans="1:16" s="7" customFormat="1" ht="24.75" customHeight="1" outlineLevel="1" x14ac:dyDescent="0.25">
      <c r="A120" s="140">
        <v>7</v>
      </c>
      <c r="B120" s="171" t="s">
        <v>2672</v>
      </c>
      <c r="C120" s="172" t="s">
        <v>31</v>
      </c>
      <c r="D120" s="119" t="s">
        <v>2750</v>
      </c>
      <c r="E120" s="141">
        <v>43890</v>
      </c>
      <c r="F120" s="141">
        <v>44165</v>
      </c>
      <c r="G120" s="168">
        <f t="shared" si="3"/>
        <v>9.1666666666666661</v>
      </c>
      <c r="H120" s="120" t="s">
        <v>2751</v>
      </c>
      <c r="I120" s="119" t="s">
        <v>36</v>
      </c>
      <c r="J120" s="119" t="s">
        <v>50</v>
      </c>
      <c r="K120" s="121">
        <v>4113148385</v>
      </c>
      <c r="L120" s="102">
        <f>+IF(AND(K120&gt;0,O120="Ejecución"),(K120/877802)*Tabla283[[#This Row],[% participación]],IF(AND(K120&gt;0,O120&lt;&gt;"Ejecución"),"-",""))</f>
        <v>4685.7359461473088</v>
      </c>
      <c r="M120" s="122" t="s">
        <v>2683</v>
      </c>
      <c r="N120" s="177">
        <f t="shared" si="4"/>
        <v>1</v>
      </c>
      <c r="O120" s="173" t="s">
        <v>1150</v>
      </c>
      <c r="P120" s="81"/>
    </row>
    <row r="121" spans="1:16" s="7" customFormat="1" ht="24.75" customHeight="1" outlineLevel="1" x14ac:dyDescent="0.25">
      <c r="A121" s="140">
        <v>8</v>
      </c>
      <c r="B121" s="171" t="s">
        <v>2672</v>
      </c>
      <c r="C121" s="172" t="s">
        <v>31</v>
      </c>
      <c r="D121" s="119" t="s">
        <v>2752</v>
      </c>
      <c r="E121" s="141">
        <v>43877</v>
      </c>
      <c r="F121" s="141">
        <v>44196</v>
      </c>
      <c r="G121" s="168">
        <f t="shared" si="3"/>
        <v>10.633333333333333</v>
      </c>
      <c r="H121" s="120" t="s">
        <v>2753</v>
      </c>
      <c r="I121" s="119" t="s">
        <v>36</v>
      </c>
      <c r="J121" s="119" t="s">
        <v>106</v>
      </c>
      <c r="K121" s="121">
        <v>3438952252</v>
      </c>
      <c r="L121" s="102">
        <f>+IF(AND(K121&gt;0,O121="Ejecución"),(K121/877802)*Tabla283[[#This Row],[% participación]],IF(AND(K121&gt;0,O121&lt;&gt;"Ejecución"),"-",""))</f>
        <v>3917.6855965240452</v>
      </c>
      <c r="M121" s="122" t="s">
        <v>2683</v>
      </c>
      <c r="N121" s="177">
        <f t="shared" si="4"/>
        <v>1</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6" t="s">
        <v>13</v>
      </c>
      <c r="B162" s="207"/>
      <c r="C162" s="207"/>
      <c r="D162" s="207"/>
      <c r="E162" s="211"/>
      <c r="F162" s="207" t="s">
        <v>15</v>
      </c>
      <c r="G162" s="207"/>
      <c r="H162" s="207"/>
      <c r="I162" s="206" t="s">
        <v>16</v>
      </c>
      <c r="J162" s="207"/>
      <c r="K162" s="207"/>
      <c r="L162" s="207"/>
      <c r="M162" s="207"/>
      <c r="N162" s="207"/>
      <c r="O162" s="211"/>
      <c r="P162" s="78"/>
    </row>
    <row r="163" spans="1:28" ht="51.75" customHeight="1" x14ac:dyDescent="0.25">
      <c r="A163" s="252" t="s">
        <v>2665</v>
      </c>
      <c r="B163" s="253"/>
      <c r="C163" s="253"/>
      <c r="D163" s="253"/>
      <c r="E163" s="254"/>
      <c r="F163" s="255" t="s">
        <v>2666</v>
      </c>
      <c r="G163" s="255"/>
      <c r="H163" s="255"/>
      <c r="I163" s="252" t="s">
        <v>2635</v>
      </c>
      <c r="J163" s="253"/>
      <c r="K163" s="253"/>
      <c r="L163" s="253"/>
      <c r="M163" s="253"/>
      <c r="N163" s="253"/>
      <c r="O163" s="254"/>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8" t="s">
        <v>2618</v>
      </c>
      <c r="C165" s="208"/>
      <c r="D165" s="208"/>
      <c r="E165" s="8"/>
      <c r="F165" s="5"/>
      <c r="G165" s="256" t="s">
        <v>2618</v>
      </c>
      <c r="H165" s="256"/>
      <c r="I165" s="257" t="s">
        <v>1164</v>
      </c>
      <c r="J165" s="258"/>
      <c r="K165" s="258"/>
      <c r="L165" s="258"/>
      <c r="M165" s="258"/>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59" t="s">
        <v>2648</v>
      </c>
      <c r="J167" s="260"/>
      <c r="K167" s="260"/>
      <c r="L167" s="260"/>
      <c r="M167" s="260"/>
      <c r="N167" s="260"/>
      <c r="O167" s="261"/>
      <c r="U167" s="51"/>
    </row>
    <row r="168" spans="1:28" x14ac:dyDescent="0.25">
      <c r="A168" s="9"/>
      <c r="B168" s="270" t="s">
        <v>2663</v>
      </c>
      <c r="C168" s="270"/>
      <c r="D168" s="270"/>
      <c r="E168" s="8"/>
      <c r="F168" s="5"/>
      <c r="H168" s="83" t="s">
        <v>2662</v>
      </c>
      <c r="I168" s="259"/>
      <c r="J168" s="260"/>
      <c r="K168" s="260"/>
      <c r="L168" s="260"/>
      <c r="M168" s="260"/>
      <c r="N168" s="260"/>
      <c r="O168" s="261"/>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11"/>
      <c r="P172" s="78"/>
    </row>
    <row r="173" spans="1:28" ht="15" customHeight="1" x14ac:dyDescent="0.25">
      <c r="A173" s="227" t="s">
        <v>2677</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2" t="s">
        <v>2671</v>
      </c>
      <c r="C176" s="262"/>
      <c r="D176" s="262"/>
      <c r="E176" s="262"/>
      <c r="F176" s="262"/>
      <c r="G176" s="262"/>
      <c r="H176" s="20"/>
      <c r="I176" s="266" t="s">
        <v>2675</v>
      </c>
      <c r="J176" s="267"/>
      <c r="K176" s="267"/>
      <c r="L176" s="267"/>
      <c r="M176" s="267"/>
      <c r="O176" s="181" t="str">
        <f>HYPERLINK("#Integrante_2!A1","INICIO")</f>
        <v>INICIO</v>
      </c>
      <c r="Q176" s="19"/>
      <c r="R176" s="19"/>
      <c r="S176" s="19"/>
      <c r="T176" s="19"/>
      <c r="U176" s="19"/>
      <c r="V176" s="19"/>
      <c r="W176" s="19"/>
      <c r="X176" s="19"/>
      <c r="Y176" s="19"/>
      <c r="Z176" s="19"/>
      <c r="AA176" s="19"/>
      <c r="AB176" s="19"/>
    </row>
    <row r="177" spans="1:28" ht="23.25" x14ac:dyDescent="0.25">
      <c r="A177" s="9"/>
      <c r="B177" s="235" t="s">
        <v>17</v>
      </c>
      <c r="C177" s="236"/>
      <c r="D177" s="237"/>
      <c r="E177" s="266" t="s">
        <v>2620</v>
      </c>
      <c r="F177" s="267"/>
      <c r="G177" s="268"/>
      <c r="H177" s="5"/>
      <c r="I177" s="235" t="s">
        <v>17</v>
      </c>
      <c r="J177" s="236"/>
      <c r="K177" s="236"/>
      <c r="L177" s="237"/>
      <c r="M177" s="244" t="s">
        <v>2680</v>
      </c>
      <c r="O177" s="8"/>
      <c r="Q177" s="19"/>
      <c r="R177" s="19"/>
      <c r="S177" s="160"/>
      <c r="T177" s="19"/>
      <c r="U177" s="19"/>
      <c r="V177" s="19"/>
      <c r="W177" s="19"/>
      <c r="X177" s="19"/>
      <c r="Y177" s="19"/>
      <c r="Z177" s="19"/>
      <c r="AA177" s="19"/>
      <c r="AB177" s="19"/>
    </row>
    <row r="178" spans="1:28" ht="23.25" x14ac:dyDescent="0.25">
      <c r="A178" s="9"/>
      <c r="B178" s="263"/>
      <c r="C178" s="264"/>
      <c r="D178" s="265"/>
      <c r="E178" s="160" t="s">
        <v>2621</v>
      </c>
      <c r="F178" s="160" t="s">
        <v>2622</v>
      </c>
      <c r="G178" s="160" t="s">
        <v>2623</v>
      </c>
      <c r="H178" s="5"/>
      <c r="I178" s="263"/>
      <c r="J178" s="264"/>
      <c r="K178" s="264"/>
      <c r="L178" s="265"/>
      <c r="M178" s="245" t="s">
        <v>2622</v>
      </c>
      <c r="O178" s="8"/>
      <c r="Q178" s="19"/>
      <c r="R178" s="19"/>
      <c r="S178" s="160" t="s">
        <v>2623</v>
      </c>
      <c r="T178" s="19"/>
      <c r="U178" s="19"/>
      <c r="V178" s="19"/>
      <c r="W178" s="19"/>
      <c r="X178" s="19"/>
      <c r="Y178" s="19"/>
      <c r="Z178" s="19"/>
      <c r="AA178" s="19"/>
      <c r="AB178" s="19"/>
    </row>
    <row r="179" spans="1:28" ht="23.25" x14ac:dyDescent="0.25">
      <c r="A179" s="9"/>
      <c r="B179" s="233" t="s">
        <v>2671</v>
      </c>
      <c r="C179" s="233"/>
      <c r="D179" s="233"/>
      <c r="E179" s="24">
        <v>0.02</v>
      </c>
      <c r="F179" s="174">
        <v>1.0999999999999999E-2</v>
      </c>
      <c r="G179" s="175">
        <f>IF(F179&gt;0,SUM(E179+F179),"")</f>
        <v>3.1E-2</v>
      </c>
      <c r="H179" s="5"/>
      <c r="I179" s="224" t="s">
        <v>2675</v>
      </c>
      <c r="J179" s="225"/>
      <c r="K179" s="225"/>
      <c r="L179" s="226"/>
      <c r="M179" s="174">
        <v>0.05</v>
      </c>
      <c r="O179" s="8"/>
      <c r="Q179" s="19"/>
      <c r="R179" s="19"/>
      <c r="S179" s="175">
        <f>IF(M179&gt;0,SUM(L179+M179),"")</f>
        <v>0.05</v>
      </c>
      <c r="T179" s="19"/>
      <c r="U179" s="19"/>
      <c r="V179" s="19"/>
      <c r="W179" s="19"/>
      <c r="X179" s="19"/>
      <c r="Y179" s="19"/>
      <c r="Z179" s="19"/>
      <c r="AA179" s="19"/>
      <c r="AB179" s="19"/>
    </row>
    <row r="180" spans="1:28" ht="23.25" hidden="1" x14ac:dyDescent="0.25">
      <c r="A180" s="9"/>
      <c r="B180" s="233" t="s">
        <v>1165</v>
      </c>
      <c r="C180" s="233"/>
      <c r="D180" s="233"/>
      <c r="E180" s="24">
        <v>0.02</v>
      </c>
      <c r="F180" s="69"/>
      <c r="G180" s="159" t="str">
        <f>IF(F180&gt;0,SUM(E180+F180),"")</f>
        <v/>
      </c>
      <c r="H180" s="5"/>
      <c r="I180" s="224" t="s">
        <v>1169</v>
      </c>
      <c r="J180" s="225"/>
      <c r="K180" s="226"/>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3" t="s">
        <v>1166</v>
      </c>
      <c r="C181" s="233"/>
      <c r="D181" s="233"/>
      <c r="E181" s="24">
        <v>0.02</v>
      </c>
      <c r="F181" s="69"/>
      <c r="G181" s="159" t="str">
        <f>IF(F181&gt;0,SUM(E181+F181),"")</f>
        <v/>
      </c>
      <c r="H181" s="5"/>
      <c r="I181" s="224" t="s">
        <v>1170</v>
      </c>
      <c r="J181" s="225"/>
      <c r="K181" s="226"/>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3" t="s">
        <v>1167</v>
      </c>
      <c r="C182" s="233"/>
      <c r="D182" s="233"/>
      <c r="E182" s="24">
        <v>0.03</v>
      </c>
      <c r="F182" s="69"/>
      <c r="G182" s="159" t="str">
        <f>IF(F182&gt;0,SUM(E182+F182),"")</f>
        <v/>
      </c>
      <c r="H182" s="5"/>
      <c r="I182" s="224" t="s">
        <v>1171</v>
      </c>
      <c r="J182" s="225"/>
      <c r="K182" s="226"/>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4" t="s">
        <v>1172</v>
      </c>
      <c r="J183" s="225"/>
      <c r="K183" s="226"/>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3.1E-2</v>
      </c>
      <c r="D185" s="165" t="s">
        <v>2633</v>
      </c>
      <c r="E185" s="96">
        <f>+(C185*SUM(K20:K35))</f>
        <v>15518807.08</v>
      </c>
      <c r="F185" s="94"/>
      <c r="G185" s="95"/>
      <c r="H185" s="90"/>
      <c r="I185" s="92" t="s">
        <v>2632</v>
      </c>
      <c r="J185" s="180">
        <f>M179</f>
        <v>0.05</v>
      </c>
      <c r="K185" s="234" t="s">
        <v>2633</v>
      </c>
      <c r="L185" s="234"/>
      <c r="M185" s="96">
        <f>+J185*K20</f>
        <v>25030334</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11"/>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9" t="s">
        <v>2641</v>
      </c>
      <c r="C192" s="249"/>
      <c r="E192" s="5" t="s">
        <v>20</v>
      </c>
      <c r="H192" s="163" t="s">
        <v>24</v>
      </c>
      <c r="J192" s="5" t="s">
        <v>2642</v>
      </c>
      <c r="K192" s="5"/>
      <c r="M192" s="5"/>
      <c r="N192" s="5"/>
      <c r="O192" s="50"/>
      <c r="Q192" s="150"/>
      <c r="R192" s="151"/>
      <c r="S192" s="151"/>
      <c r="T192" s="150"/>
    </row>
    <row r="193" spans="1:18" x14ac:dyDescent="0.25">
      <c r="A193" s="9"/>
      <c r="C193" s="124">
        <v>42821</v>
      </c>
      <c r="D193" s="5"/>
      <c r="E193" s="193">
        <v>401</v>
      </c>
      <c r="F193" s="5"/>
      <c r="G193" s="5"/>
      <c r="H193" s="193" t="s">
        <v>2745</v>
      </c>
      <c r="J193" s="5"/>
      <c r="K193" s="192">
        <v>43877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11"/>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3" t="s">
        <v>2664</v>
      </c>
      <c r="C199" s="223"/>
      <c r="D199" s="223"/>
      <c r="E199" s="223"/>
      <c r="F199" s="223"/>
      <c r="G199" s="223"/>
      <c r="H199" s="223"/>
      <c r="I199" s="223"/>
      <c r="J199" s="223"/>
      <c r="K199" s="223"/>
      <c r="L199" s="223"/>
      <c r="M199" s="223"/>
      <c r="N199" s="223"/>
      <c r="O199" s="8"/>
    </row>
    <row r="200" spans="1:18" x14ac:dyDescent="0.25">
      <c r="A200" s="9"/>
      <c r="B200" s="246"/>
      <c r="C200" s="246"/>
      <c r="D200" s="246"/>
      <c r="E200" s="246"/>
      <c r="F200" s="246"/>
      <c r="G200" s="246"/>
      <c r="H200" s="246"/>
      <c r="I200" s="246"/>
      <c r="J200" s="246"/>
      <c r="K200" s="246"/>
      <c r="L200" s="246"/>
      <c r="M200" s="246"/>
      <c r="N200" s="246"/>
      <c r="O200" s="8"/>
    </row>
    <row r="201" spans="1:18" x14ac:dyDescent="0.25">
      <c r="A201" s="9"/>
      <c r="B201" s="247" t="s">
        <v>2653</v>
      </c>
      <c r="C201" s="248"/>
      <c r="D201" s="248"/>
      <c r="E201" s="248"/>
      <c r="F201" s="248"/>
      <c r="G201" s="248"/>
      <c r="H201" s="248"/>
      <c r="I201" s="248"/>
      <c r="J201" s="248"/>
      <c r="K201" s="248"/>
      <c r="L201" s="248"/>
      <c r="M201" s="248"/>
      <c r="N201" s="24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2746</v>
      </c>
      <c r="J211" s="27" t="s">
        <v>2627</v>
      </c>
      <c r="K211" s="193" t="s">
        <v>2748</v>
      </c>
      <c r="L211" s="21"/>
      <c r="M211" s="21"/>
      <c r="N211" s="21"/>
      <c r="O211" s="8"/>
    </row>
    <row r="212" spans="1:15" x14ac:dyDescent="0.25">
      <c r="A212" s="9"/>
      <c r="B212" s="27" t="s">
        <v>2624</v>
      </c>
      <c r="C212" s="143" t="s">
        <v>2745</v>
      </c>
      <c r="D212" s="21"/>
      <c r="G212" s="27" t="s">
        <v>2626</v>
      </c>
      <c r="H212" s="194" t="s">
        <v>2747</v>
      </c>
      <c r="J212" s="27" t="s">
        <v>2628</v>
      </c>
      <c r="K212" s="193"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7">
        <f ca="1">NOW()</f>
        <v>44193.724361574074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2" t="str">
        <f>HYPERLINK("#Integrante_3!A109","CAPACIDAD RESIDUAL")</f>
        <v>CAPACIDAD RESIDUAL</v>
      </c>
      <c r="F8" s="213"/>
      <c r="G8" s="214"/>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2" t="str">
        <f>HYPERLINK("#Integrante_3!A162","TALENTO HUMANO")</f>
        <v>TALENTO HUMANO</v>
      </c>
      <c r="F9" s="213"/>
      <c r="G9" s="214"/>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2" t="str">
        <f>HYPERLINK("#Integrante_3!F162","INFRAESTRUCTURA")</f>
        <v>INFRAESTRUCTURA</v>
      </c>
      <c r="F10" s="213"/>
      <c r="G10" s="214"/>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5" t="s">
        <v>8</v>
      </c>
      <c r="M15" s="205"/>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5"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5"/>
      <c r="I20" s="145"/>
      <c r="J20" s="146"/>
      <c r="K20" s="147"/>
      <c r="L20" s="148"/>
      <c r="M20" s="148"/>
      <c r="N20" s="131">
        <f>+(M20-L20)/30</f>
        <v>0</v>
      </c>
      <c r="O20" s="134"/>
      <c r="U20" s="130"/>
      <c r="V20" s="107">
        <f ca="1">NOW()</f>
        <v>44193.724361574074</v>
      </c>
      <c r="W20" s="107">
        <f ca="1">NOW()</f>
        <v>44193.724361574074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09" t="e">
        <f>VLOOKUP(B20,EAS!A2:B1439,2,0)</f>
        <v>#N/A</v>
      </c>
      <c r="C38" s="209"/>
      <c r="D38" s="209"/>
      <c r="E38" s="209"/>
      <c r="F38" s="209"/>
      <c r="G38" s="5"/>
      <c r="H38" s="128"/>
      <c r="I38" s="219" t="s">
        <v>7</v>
      </c>
      <c r="J38" s="219"/>
      <c r="K38" s="219"/>
      <c r="L38" s="219"/>
      <c r="M38" s="219"/>
      <c r="N38" s="219"/>
      <c r="O38" s="129"/>
    </row>
    <row r="39" spans="1:16" ht="42.95" customHeight="1" thickBot="1" x14ac:dyDescent="0.3">
      <c r="A39" s="10"/>
      <c r="B39" s="11"/>
      <c r="C39" s="11"/>
      <c r="D39" s="11"/>
      <c r="E39" s="11"/>
      <c r="F39" s="11"/>
      <c r="G39" s="11"/>
      <c r="H39" s="10"/>
      <c r="I39" s="269"/>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8"/>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8"/>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8"/>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6" t="s">
        <v>13</v>
      </c>
      <c r="B160" s="207"/>
      <c r="C160" s="207"/>
      <c r="D160" s="207"/>
      <c r="E160" s="211"/>
      <c r="F160" s="207" t="s">
        <v>15</v>
      </c>
      <c r="G160" s="207"/>
      <c r="H160" s="207"/>
      <c r="I160" s="206" t="s">
        <v>16</v>
      </c>
      <c r="J160" s="207"/>
      <c r="K160" s="207"/>
      <c r="L160" s="207"/>
      <c r="M160" s="207"/>
      <c r="N160" s="207"/>
      <c r="O160" s="211"/>
      <c r="P160" s="78"/>
    </row>
    <row r="161" spans="1:28" ht="51.75" customHeight="1" x14ac:dyDescent="0.25">
      <c r="A161" s="252" t="s">
        <v>2665</v>
      </c>
      <c r="B161" s="253"/>
      <c r="C161" s="253"/>
      <c r="D161" s="253"/>
      <c r="E161" s="254"/>
      <c r="F161" s="255" t="s">
        <v>2666</v>
      </c>
      <c r="G161" s="255"/>
      <c r="H161" s="255"/>
      <c r="I161" s="252" t="s">
        <v>2635</v>
      </c>
      <c r="J161" s="253"/>
      <c r="K161" s="253"/>
      <c r="L161" s="253"/>
      <c r="M161" s="253"/>
      <c r="N161" s="253"/>
      <c r="O161" s="254"/>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8" t="s">
        <v>2618</v>
      </c>
      <c r="C163" s="208"/>
      <c r="D163" s="208"/>
      <c r="E163" s="8"/>
      <c r="F163" s="5"/>
      <c r="G163" s="256" t="s">
        <v>2618</v>
      </c>
      <c r="H163" s="256"/>
      <c r="I163" s="257" t="s">
        <v>1164</v>
      </c>
      <c r="J163" s="258"/>
      <c r="K163" s="258"/>
      <c r="L163" s="258"/>
      <c r="M163" s="258"/>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9" t="s">
        <v>2648</v>
      </c>
      <c r="J165" s="260"/>
      <c r="K165" s="260"/>
      <c r="L165" s="260"/>
      <c r="M165" s="260"/>
      <c r="N165" s="260"/>
      <c r="O165" s="261"/>
      <c r="U165" s="51"/>
    </row>
    <row r="166" spans="1:28" x14ac:dyDescent="0.25">
      <c r="A166" s="9"/>
      <c r="B166" s="270" t="s">
        <v>2663</v>
      </c>
      <c r="C166" s="270"/>
      <c r="D166" s="270"/>
      <c r="E166" s="8"/>
      <c r="F166" s="5"/>
      <c r="H166" s="83" t="s">
        <v>2662</v>
      </c>
      <c r="I166" s="259"/>
      <c r="J166" s="260"/>
      <c r="K166" s="260"/>
      <c r="L166" s="260"/>
      <c r="M166" s="260"/>
      <c r="N166" s="260"/>
      <c r="O166" s="261"/>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2678</v>
      </c>
      <c r="B170" s="207"/>
      <c r="C170" s="207"/>
      <c r="D170" s="207"/>
      <c r="E170" s="207"/>
      <c r="F170" s="207"/>
      <c r="G170" s="207"/>
      <c r="H170" s="207"/>
      <c r="I170" s="207"/>
      <c r="J170" s="207"/>
      <c r="K170" s="207"/>
      <c r="L170" s="207"/>
      <c r="M170" s="207"/>
      <c r="N170" s="207"/>
      <c r="O170" s="211"/>
      <c r="P170" s="78"/>
    </row>
    <row r="171" spans="1:28" ht="15" customHeight="1" x14ac:dyDescent="0.25">
      <c r="A171" s="227" t="s">
        <v>2677</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2" t="s">
        <v>2671</v>
      </c>
      <c r="C174" s="262"/>
      <c r="D174" s="262"/>
      <c r="E174" s="262"/>
      <c r="F174" s="262"/>
      <c r="G174" s="262"/>
      <c r="H174" s="20"/>
      <c r="I174" s="266" t="s">
        <v>2675</v>
      </c>
      <c r="J174" s="267"/>
      <c r="K174" s="267"/>
      <c r="L174" s="267"/>
      <c r="M174" s="267"/>
      <c r="O174" s="181" t="str">
        <f>HYPERLINK("#Integrante_3!A1","INICIO")</f>
        <v>INICIO</v>
      </c>
      <c r="Q174" s="19"/>
      <c r="R174" s="19"/>
      <c r="S174" s="19"/>
      <c r="T174" s="19"/>
      <c r="U174" s="19"/>
      <c r="V174" s="19"/>
      <c r="W174" s="19"/>
      <c r="X174" s="19"/>
      <c r="Y174" s="19"/>
      <c r="Z174" s="19"/>
      <c r="AA174" s="19"/>
      <c r="AB174" s="19"/>
    </row>
    <row r="175" spans="1:28" ht="23.25" x14ac:dyDescent="0.25">
      <c r="A175" s="9"/>
      <c r="B175" s="235" t="s">
        <v>17</v>
      </c>
      <c r="C175" s="236"/>
      <c r="D175" s="237"/>
      <c r="E175" s="266" t="s">
        <v>2620</v>
      </c>
      <c r="F175" s="267"/>
      <c r="G175" s="268"/>
      <c r="H175" s="5"/>
      <c r="I175" s="235" t="s">
        <v>17</v>
      </c>
      <c r="J175" s="236"/>
      <c r="K175" s="236"/>
      <c r="L175" s="237"/>
      <c r="M175" s="244" t="s">
        <v>2680</v>
      </c>
      <c r="O175" s="8"/>
      <c r="Q175" s="19"/>
      <c r="R175" s="160"/>
      <c r="S175" s="19"/>
      <c r="T175" s="19"/>
      <c r="U175" s="19"/>
      <c r="V175" s="19"/>
      <c r="W175" s="19"/>
      <c r="X175" s="19"/>
      <c r="Y175" s="19"/>
      <c r="Z175" s="19"/>
      <c r="AA175" s="19"/>
      <c r="AB175" s="19"/>
    </row>
    <row r="176" spans="1:28" ht="23.25" x14ac:dyDescent="0.25">
      <c r="A176" s="9"/>
      <c r="B176" s="263"/>
      <c r="C176" s="264"/>
      <c r="D176" s="265"/>
      <c r="E176" s="160" t="s">
        <v>2621</v>
      </c>
      <c r="F176" s="160" t="s">
        <v>2622</v>
      </c>
      <c r="G176" s="160" t="s">
        <v>2623</v>
      </c>
      <c r="H176" s="5"/>
      <c r="I176" s="263"/>
      <c r="J176" s="264"/>
      <c r="K176" s="264"/>
      <c r="L176" s="265"/>
      <c r="M176" s="245"/>
      <c r="O176" s="8"/>
      <c r="Q176" s="19"/>
      <c r="R176" s="160" t="s">
        <v>2623</v>
      </c>
      <c r="S176" s="19"/>
      <c r="T176" s="19"/>
      <c r="U176" s="19"/>
      <c r="V176" s="19"/>
      <c r="W176" s="19"/>
      <c r="X176" s="19"/>
      <c r="Y176" s="19"/>
      <c r="Z176" s="19"/>
      <c r="AA176" s="19"/>
      <c r="AB176" s="19"/>
    </row>
    <row r="177" spans="1:28" ht="23.25" x14ac:dyDescent="0.25">
      <c r="A177" s="9"/>
      <c r="B177" s="233" t="s">
        <v>2671</v>
      </c>
      <c r="C177" s="233"/>
      <c r="D177" s="233"/>
      <c r="E177" s="24">
        <v>0.02</v>
      </c>
      <c r="F177" s="174"/>
      <c r="G177" s="175" t="str">
        <f>IF(F177&gt;0,SUM(E177+F177),"")</f>
        <v/>
      </c>
      <c r="H177" s="5"/>
      <c r="I177" s="224" t="s">
        <v>2675</v>
      </c>
      <c r="J177" s="225"/>
      <c r="K177" s="225"/>
      <c r="L177" s="226"/>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3" t="s">
        <v>1165</v>
      </c>
      <c r="C178" s="233"/>
      <c r="D178" s="233"/>
      <c r="E178" s="24">
        <v>0.02</v>
      </c>
      <c r="F178" s="69"/>
      <c r="G178" s="159" t="str">
        <f>IF(F178&gt;0,SUM(E178+F178),"")</f>
        <v/>
      </c>
      <c r="H178" s="5"/>
      <c r="I178" s="224" t="s">
        <v>1169</v>
      </c>
      <c r="J178" s="225"/>
      <c r="K178" s="226"/>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3" t="s">
        <v>1166</v>
      </c>
      <c r="C179" s="233"/>
      <c r="D179" s="233"/>
      <c r="E179" s="24">
        <v>0.02</v>
      </c>
      <c r="F179" s="69"/>
      <c r="G179" s="159" t="str">
        <f>IF(F179&gt;0,SUM(E179+F179),"")</f>
        <v/>
      </c>
      <c r="H179" s="5"/>
      <c r="I179" s="224" t="s">
        <v>1170</v>
      </c>
      <c r="J179" s="225"/>
      <c r="K179" s="226"/>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3" t="s">
        <v>1167</v>
      </c>
      <c r="C180" s="233"/>
      <c r="D180" s="233"/>
      <c r="E180" s="24">
        <v>0.03</v>
      </c>
      <c r="F180" s="69"/>
      <c r="G180" s="159" t="str">
        <f>IF(F180&gt;0,SUM(E180+F180),"")</f>
        <v/>
      </c>
      <c r="H180" s="5"/>
      <c r="I180" s="224" t="s">
        <v>1171</v>
      </c>
      <c r="J180" s="225"/>
      <c r="K180" s="226"/>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4" t="s">
        <v>1172</v>
      </c>
      <c r="J181" s="225"/>
      <c r="K181" s="226"/>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4" t="s">
        <v>2633</v>
      </c>
      <c r="L183" s="234"/>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11"/>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9" t="s">
        <v>2641</v>
      </c>
      <c r="C190" s="249"/>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11"/>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3" t="s">
        <v>2664</v>
      </c>
      <c r="C197" s="223"/>
      <c r="D197" s="223"/>
      <c r="E197" s="223"/>
      <c r="F197" s="223"/>
      <c r="G197" s="223"/>
      <c r="H197" s="223"/>
      <c r="I197" s="223"/>
      <c r="J197" s="223"/>
      <c r="K197" s="223"/>
      <c r="L197" s="223"/>
      <c r="M197" s="223"/>
      <c r="N197" s="223"/>
      <c r="O197" s="8"/>
    </row>
    <row r="198" spans="1:18" x14ac:dyDescent="0.25">
      <c r="A198" s="9"/>
      <c r="B198" s="246"/>
      <c r="C198" s="246"/>
      <c r="D198" s="246"/>
      <c r="E198" s="246"/>
      <c r="F198" s="246"/>
      <c r="G198" s="246"/>
      <c r="H198" s="246"/>
      <c r="I198" s="246"/>
      <c r="J198" s="246"/>
      <c r="K198" s="246"/>
      <c r="L198" s="246"/>
      <c r="M198" s="246"/>
      <c r="N198" s="246"/>
      <c r="O198" s="8"/>
    </row>
    <row r="199" spans="1:18" x14ac:dyDescent="0.25">
      <c r="A199" s="9"/>
      <c r="B199" s="247" t="s">
        <v>2653</v>
      </c>
      <c r="C199" s="248"/>
      <c r="D199" s="248"/>
      <c r="E199" s="248"/>
      <c r="F199" s="248"/>
      <c r="G199" s="248"/>
      <c r="H199" s="248"/>
      <c r="I199" s="248"/>
      <c r="J199" s="248"/>
      <c r="K199" s="248"/>
      <c r="L199" s="248"/>
      <c r="M199" s="248"/>
      <c r="N199" s="24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7">
        <f ca="1">NOW()</f>
        <v>44193.724361574074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2" t="str">
        <f>HYPERLINK("#Integrante_4!A109","CAPACIDAD RESIDUAL")</f>
        <v>CAPACIDAD RESIDUAL</v>
      </c>
      <c r="F8" s="213"/>
      <c r="G8" s="214"/>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2" t="str">
        <f>HYPERLINK("#Integrante_4!A162","TALENTO HUMANO")</f>
        <v>TALENTO HUMANO</v>
      </c>
      <c r="F9" s="213"/>
      <c r="G9" s="214"/>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2" t="str">
        <f>HYPERLINK("#Integrante_4!F162","INFRAESTRUCTURA")</f>
        <v>INFRAESTRUCTURA</v>
      </c>
      <c r="F10" s="213"/>
      <c r="G10" s="214"/>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5" t="s">
        <v>8</v>
      </c>
      <c r="M15" s="205"/>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5"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5"/>
      <c r="I20" s="145"/>
      <c r="J20" s="146"/>
      <c r="K20" s="147"/>
      <c r="L20" s="148"/>
      <c r="M20" s="148"/>
      <c r="N20" s="131">
        <f>+(M20-L20)/30</f>
        <v>0</v>
      </c>
      <c r="O20" s="134"/>
      <c r="U20" s="130"/>
      <c r="V20" s="107">
        <f ca="1">NOW()</f>
        <v>44193.724361574074</v>
      </c>
      <c r="W20" s="107">
        <f ca="1">NOW()</f>
        <v>44193.724361574074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09" t="e">
        <f>VLOOKUP(B20,EAS!A2:B1439,2,0)</f>
        <v>#N/A</v>
      </c>
      <c r="C38" s="209"/>
      <c r="D38" s="209"/>
      <c r="E38" s="209"/>
      <c r="F38" s="209"/>
      <c r="G38" s="5"/>
      <c r="H38" s="128"/>
      <c r="I38" s="219" t="s">
        <v>7</v>
      </c>
      <c r="J38" s="219"/>
      <c r="K38" s="219"/>
      <c r="L38" s="219"/>
      <c r="M38" s="219"/>
      <c r="N38" s="219"/>
      <c r="O38" s="129"/>
    </row>
    <row r="39" spans="1:16" ht="42.95" customHeight="1" thickBot="1" x14ac:dyDescent="0.3">
      <c r="A39" s="10"/>
      <c r="B39" s="11"/>
      <c r="C39" s="11"/>
      <c r="D39" s="11"/>
      <c r="E39" s="11"/>
      <c r="F39" s="11"/>
      <c r="G39" s="11"/>
      <c r="H39" s="10"/>
      <c r="I39" s="269"/>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8"/>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8"/>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8"/>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6" t="s">
        <v>13</v>
      </c>
      <c r="B162" s="207"/>
      <c r="C162" s="207"/>
      <c r="D162" s="207"/>
      <c r="E162" s="211"/>
      <c r="F162" s="207" t="s">
        <v>15</v>
      </c>
      <c r="G162" s="207"/>
      <c r="H162" s="207"/>
      <c r="I162" s="206" t="s">
        <v>16</v>
      </c>
      <c r="J162" s="207"/>
      <c r="K162" s="207"/>
      <c r="L162" s="207"/>
      <c r="M162" s="207"/>
      <c r="N162" s="207"/>
      <c r="O162" s="211"/>
      <c r="P162" s="78"/>
    </row>
    <row r="163" spans="1:28" ht="51.75" customHeight="1" x14ac:dyDescent="0.25">
      <c r="A163" s="252" t="s">
        <v>2665</v>
      </c>
      <c r="B163" s="253"/>
      <c r="C163" s="253"/>
      <c r="D163" s="253"/>
      <c r="E163" s="254"/>
      <c r="F163" s="255" t="s">
        <v>2666</v>
      </c>
      <c r="G163" s="255"/>
      <c r="H163" s="255"/>
      <c r="I163" s="252" t="s">
        <v>2635</v>
      </c>
      <c r="J163" s="253"/>
      <c r="K163" s="253"/>
      <c r="L163" s="253"/>
      <c r="M163" s="253"/>
      <c r="N163" s="253"/>
      <c r="O163" s="254"/>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8" t="s">
        <v>2618</v>
      </c>
      <c r="C165" s="208"/>
      <c r="D165" s="208"/>
      <c r="E165" s="8"/>
      <c r="F165" s="5"/>
      <c r="G165" s="256" t="s">
        <v>2618</v>
      </c>
      <c r="H165" s="256"/>
      <c r="I165" s="257" t="s">
        <v>1164</v>
      </c>
      <c r="J165" s="258"/>
      <c r="K165" s="258"/>
      <c r="L165" s="258"/>
      <c r="M165" s="258"/>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9" t="s">
        <v>2648</v>
      </c>
      <c r="J167" s="260"/>
      <c r="K167" s="260"/>
      <c r="L167" s="260"/>
      <c r="M167" s="260"/>
      <c r="N167" s="260"/>
      <c r="O167" s="261"/>
      <c r="U167" s="51"/>
    </row>
    <row r="168" spans="1:28" x14ac:dyDescent="0.25">
      <c r="A168" s="9"/>
      <c r="B168" s="270" t="s">
        <v>2663</v>
      </c>
      <c r="C168" s="270"/>
      <c r="D168" s="270"/>
      <c r="E168" s="8"/>
      <c r="F168" s="5"/>
      <c r="H168" s="83" t="s">
        <v>2662</v>
      </c>
      <c r="I168" s="259"/>
      <c r="J168" s="260"/>
      <c r="K168" s="260"/>
      <c r="L168" s="260"/>
      <c r="M168" s="260"/>
      <c r="N168" s="260"/>
      <c r="O168" s="261"/>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11"/>
      <c r="P172" s="78"/>
    </row>
    <row r="173" spans="1:28" ht="15" customHeight="1" x14ac:dyDescent="0.25">
      <c r="A173" s="227" t="s">
        <v>2677</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2" t="s">
        <v>2671</v>
      </c>
      <c r="C176" s="262"/>
      <c r="D176" s="262"/>
      <c r="E176" s="262"/>
      <c r="F176" s="262"/>
      <c r="G176" s="262"/>
      <c r="H176" s="20"/>
      <c r="I176" s="266" t="s">
        <v>2675</v>
      </c>
      <c r="J176" s="267"/>
      <c r="K176" s="267"/>
      <c r="L176" s="267"/>
      <c r="M176" s="267"/>
      <c r="O176" s="181" t="str">
        <f>HYPERLINK("#Integrante_4!A1","INICIO")</f>
        <v>INICIO</v>
      </c>
      <c r="Q176" s="19"/>
      <c r="R176" s="19"/>
      <c r="S176" s="19"/>
      <c r="T176" s="19"/>
      <c r="U176" s="19"/>
      <c r="V176" s="19"/>
      <c r="W176" s="19"/>
      <c r="X176" s="19"/>
      <c r="Y176" s="19"/>
      <c r="Z176" s="19"/>
      <c r="AA176" s="19"/>
      <c r="AB176" s="19"/>
    </row>
    <row r="177" spans="1:28" ht="23.25" x14ac:dyDescent="0.25">
      <c r="A177" s="9"/>
      <c r="B177" s="235" t="s">
        <v>17</v>
      </c>
      <c r="C177" s="236"/>
      <c r="D177" s="237"/>
      <c r="E177" s="266" t="s">
        <v>2620</v>
      </c>
      <c r="F177" s="267"/>
      <c r="G177" s="268"/>
      <c r="H177" s="5"/>
      <c r="I177" s="235" t="s">
        <v>17</v>
      </c>
      <c r="J177" s="236"/>
      <c r="K177" s="236"/>
      <c r="L177" s="237"/>
      <c r="M177" s="244" t="s">
        <v>2680</v>
      </c>
      <c r="O177" s="8"/>
      <c r="Q177" s="19"/>
      <c r="R177" s="160"/>
      <c r="S177" s="19"/>
      <c r="T177" s="19"/>
      <c r="U177" s="19"/>
      <c r="V177" s="19"/>
      <c r="W177" s="19"/>
      <c r="X177" s="19"/>
      <c r="Y177" s="19"/>
      <c r="Z177" s="19"/>
      <c r="AA177" s="19"/>
      <c r="AB177" s="19"/>
    </row>
    <row r="178" spans="1:28" ht="23.25" x14ac:dyDescent="0.25">
      <c r="A178" s="9"/>
      <c r="B178" s="263"/>
      <c r="C178" s="264"/>
      <c r="D178" s="265"/>
      <c r="E178" s="160" t="s">
        <v>2621</v>
      </c>
      <c r="F178" s="160" t="s">
        <v>2622</v>
      </c>
      <c r="G178" s="160" t="s">
        <v>2623</v>
      </c>
      <c r="H178" s="5"/>
      <c r="I178" s="263"/>
      <c r="J178" s="264"/>
      <c r="K178" s="264"/>
      <c r="L178" s="265"/>
      <c r="M178" s="245"/>
      <c r="O178" s="8"/>
      <c r="Q178" s="19"/>
      <c r="R178" s="160" t="s">
        <v>2623</v>
      </c>
      <c r="S178" s="19"/>
      <c r="T178" s="19"/>
      <c r="U178" s="19"/>
      <c r="V178" s="19"/>
      <c r="W178" s="19"/>
      <c r="X178" s="19"/>
      <c r="Y178" s="19"/>
      <c r="Z178" s="19"/>
      <c r="AA178" s="19"/>
      <c r="AB178" s="19"/>
    </row>
    <row r="179" spans="1:28" ht="23.25" x14ac:dyDescent="0.25">
      <c r="A179" s="9"/>
      <c r="B179" s="233" t="s">
        <v>2671</v>
      </c>
      <c r="C179" s="233"/>
      <c r="D179" s="233"/>
      <c r="E179" s="24">
        <v>0.02</v>
      </c>
      <c r="F179" s="174"/>
      <c r="G179" s="175" t="str">
        <f>IF(F179&gt;0,SUM(E179+F179),"")</f>
        <v/>
      </c>
      <c r="H179" s="5"/>
      <c r="I179" s="224" t="s">
        <v>2675</v>
      </c>
      <c r="J179" s="225"/>
      <c r="K179" s="225"/>
      <c r="L179" s="226"/>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3" t="s">
        <v>1165</v>
      </c>
      <c r="C180" s="233"/>
      <c r="D180" s="233"/>
      <c r="E180" s="24">
        <v>0.02</v>
      </c>
      <c r="F180" s="69"/>
      <c r="G180" s="159" t="str">
        <f>IF(F180&gt;0,SUM(E180+F180),"")</f>
        <v/>
      </c>
      <c r="H180" s="5"/>
      <c r="I180" s="224" t="s">
        <v>1169</v>
      </c>
      <c r="J180" s="225"/>
      <c r="K180" s="226"/>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3" t="s">
        <v>1166</v>
      </c>
      <c r="C181" s="233"/>
      <c r="D181" s="233"/>
      <c r="E181" s="24">
        <v>0.02</v>
      </c>
      <c r="F181" s="69"/>
      <c r="G181" s="159" t="str">
        <f>IF(F181&gt;0,SUM(E181+F181),"")</f>
        <v/>
      </c>
      <c r="H181" s="5"/>
      <c r="I181" s="224" t="s">
        <v>1170</v>
      </c>
      <c r="J181" s="225"/>
      <c r="K181" s="226"/>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3" t="s">
        <v>1167</v>
      </c>
      <c r="C182" s="233"/>
      <c r="D182" s="233"/>
      <c r="E182" s="24">
        <v>0.03</v>
      </c>
      <c r="F182" s="69"/>
      <c r="G182" s="159" t="str">
        <f>IF(F182&gt;0,SUM(E182+F182),"")</f>
        <v/>
      </c>
      <c r="H182" s="5"/>
      <c r="I182" s="224" t="s">
        <v>1171</v>
      </c>
      <c r="J182" s="225"/>
      <c r="K182" s="226"/>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4" t="s">
        <v>1172</v>
      </c>
      <c r="J183" s="225"/>
      <c r="K183" s="226"/>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4" t="s">
        <v>2633</v>
      </c>
      <c r="L185" s="234"/>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11"/>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9" t="s">
        <v>2641</v>
      </c>
      <c r="C192" s="249"/>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11"/>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3" t="s">
        <v>2664</v>
      </c>
      <c r="C199" s="223"/>
      <c r="D199" s="223"/>
      <c r="E199" s="223"/>
      <c r="F199" s="223"/>
      <c r="G199" s="223"/>
      <c r="H199" s="223"/>
      <c r="I199" s="223"/>
      <c r="J199" s="223"/>
      <c r="K199" s="223"/>
      <c r="L199" s="223"/>
      <c r="M199" s="223"/>
      <c r="N199" s="223"/>
      <c r="O199" s="8"/>
    </row>
    <row r="200" spans="1:18" x14ac:dyDescent="0.25">
      <c r="A200" s="9"/>
      <c r="B200" s="246"/>
      <c r="C200" s="246"/>
      <c r="D200" s="246"/>
      <c r="E200" s="246"/>
      <c r="F200" s="246"/>
      <c r="G200" s="246"/>
      <c r="H200" s="246"/>
      <c r="I200" s="246"/>
      <c r="J200" s="246"/>
      <c r="K200" s="246"/>
      <c r="L200" s="246"/>
      <c r="M200" s="246"/>
      <c r="N200" s="246"/>
      <c r="O200" s="8"/>
    </row>
    <row r="201" spans="1:18" x14ac:dyDescent="0.25">
      <c r="A201" s="9"/>
      <c r="B201" s="247" t="s">
        <v>2653</v>
      </c>
      <c r="C201" s="248"/>
      <c r="D201" s="248"/>
      <c r="E201" s="248"/>
      <c r="F201" s="248"/>
      <c r="G201" s="248"/>
      <c r="H201" s="248"/>
      <c r="I201" s="248"/>
      <c r="J201" s="248"/>
      <c r="K201" s="248"/>
      <c r="L201" s="248"/>
      <c r="M201" s="248"/>
      <c r="N201" s="24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7">
        <f ca="1">NOW()</f>
        <v>44193.724361574074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2" t="str">
        <f>HYPERLINK("#Integrante_5!A109","CAPACIDAD RESIDUAL")</f>
        <v>CAPACIDAD RESIDUAL</v>
      </c>
      <c r="F8" s="213"/>
      <c r="G8" s="214"/>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2" t="str">
        <f>HYPERLINK("#Integrante_5!A162","TALENTO HUMANO")</f>
        <v>TALENTO HUMANO</v>
      </c>
      <c r="F9" s="213"/>
      <c r="G9" s="214"/>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2" t="str">
        <f>HYPERLINK("#Integrante_5!F162","INFRAESTRUCTURA")</f>
        <v>INFRAESTRUCTURA</v>
      </c>
      <c r="F10" s="213"/>
      <c r="G10" s="214"/>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5" t="s">
        <v>8</v>
      </c>
      <c r="M15" s="205"/>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5"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5"/>
      <c r="I20" s="145"/>
      <c r="J20" s="146"/>
      <c r="K20" s="147"/>
      <c r="L20" s="148"/>
      <c r="M20" s="148"/>
      <c r="N20" s="131">
        <f>+(M20-L20)/30</f>
        <v>0</v>
      </c>
      <c r="O20" s="134"/>
      <c r="U20" s="130"/>
      <c r="V20" s="107">
        <f ca="1">NOW()</f>
        <v>44193.724361574074</v>
      </c>
      <c r="W20" s="107">
        <f ca="1">NOW()</f>
        <v>44193.724361574074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09" t="e">
        <f>VLOOKUP(B20,EAS!A2:B1439,2,0)</f>
        <v>#N/A</v>
      </c>
      <c r="C38" s="209"/>
      <c r="D38" s="209"/>
      <c r="E38" s="209"/>
      <c r="F38" s="209"/>
      <c r="G38" s="5"/>
      <c r="H38" s="128"/>
      <c r="I38" s="219" t="s">
        <v>7</v>
      </c>
      <c r="J38" s="219"/>
      <c r="K38" s="219"/>
      <c r="L38" s="219"/>
      <c r="M38" s="219"/>
      <c r="N38" s="219"/>
      <c r="O38" s="129"/>
    </row>
    <row r="39" spans="1:16" ht="42.95" customHeight="1" thickBot="1" x14ac:dyDescent="0.3">
      <c r="A39" s="10"/>
      <c r="B39" s="11"/>
      <c r="C39" s="11"/>
      <c r="D39" s="11"/>
      <c r="E39" s="11"/>
      <c r="F39" s="11"/>
      <c r="G39" s="11"/>
      <c r="H39" s="10"/>
      <c r="I39" s="269"/>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8"/>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8"/>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8"/>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6" t="s">
        <v>13</v>
      </c>
      <c r="B160" s="207"/>
      <c r="C160" s="207"/>
      <c r="D160" s="207"/>
      <c r="E160" s="211"/>
      <c r="F160" s="207" t="s">
        <v>15</v>
      </c>
      <c r="G160" s="207"/>
      <c r="H160" s="207"/>
      <c r="I160" s="206" t="s">
        <v>16</v>
      </c>
      <c r="J160" s="207"/>
      <c r="K160" s="207"/>
      <c r="L160" s="207"/>
      <c r="M160" s="207"/>
      <c r="N160" s="207"/>
      <c r="O160" s="211"/>
      <c r="P160" s="78"/>
    </row>
    <row r="161" spans="1:28" ht="51.75" customHeight="1" x14ac:dyDescent="0.25">
      <c r="A161" s="252" t="s">
        <v>2665</v>
      </c>
      <c r="B161" s="253"/>
      <c r="C161" s="253"/>
      <c r="D161" s="253"/>
      <c r="E161" s="254"/>
      <c r="F161" s="255" t="s">
        <v>2666</v>
      </c>
      <c r="G161" s="255"/>
      <c r="H161" s="255"/>
      <c r="I161" s="252" t="s">
        <v>2635</v>
      </c>
      <c r="J161" s="253"/>
      <c r="K161" s="253"/>
      <c r="L161" s="253"/>
      <c r="M161" s="253"/>
      <c r="N161" s="253"/>
      <c r="O161" s="254"/>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8" t="s">
        <v>2618</v>
      </c>
      <c r="C163" s="208"/>
      <c r="D163" s="208"/>
      <c r="E163" s="8"/>
      <c r="F163" s="5"/>
      <c r="G163" s="256" t="s">
        <v>2618</v>
      </c>
      <c r="H163" s="256"/>
      <c r="I163" s="257" t="s">
        <v>1164</v>
      </c>
      <c r="J163" s="258"/>
      <c r="K163" s="258"/>
      <c r="L163" s="258"/>
      <c r="M163" s="258"/>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9" t="s">
        <v>2648</v>
      </c>
      <c r="J165" s="260"/>
      <c r="K165" s="260"/>
      <c r="L165" s="260"/>
      <c r="M165" s="260"/>
      <c r="N165" s="260"/>
      <c r="O165" s="261"/>
      <c r="U165" s="51"/>
    </row>
    <row r="166" spans="1:28" x14ac:dyDescent="0.25">
      <c r="A166" s="9"/>
      <c r="B166" s="270" t="s">
        <v>2663</v>
      </c>
      <c r="C166" s="270"/>
      <c r="D166" s="270"/>
      <c r="E166" s="8"/>
      <c r="F166" s="5"/>
      <c r="H166" s="83" t="s">
        <v>2662</v>
      </c>
      <c r="I166" s="259"/>
      <c r="J166" s="260"/>
      <c r="K166" s="260"/>
      <c r="L166" s="260"/>
      <c r="M166" s="260"/>
      <c r="N166" s="260"/>
      <c r="O166" s="261"/>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2678</v>
      </c>
      <c r="B170" s="207"/>
      <c r="C170" s="207"/>
      <c r="D170" s="207"/>
      <c r="E170" s="207"/>
      <c r="F170" s="207"/>
      <c r="G170" s="207"/>
      <c r="H170" s="207"/>
      <c r="I170" s="207"/>
      <c r="J170" s="207"/>
      <c r="K170" s="207"/>
      <c r="L170" s="207"/>
      <c r="M170" s="207"/>
      <c r="N170" s="207"/>
      <c r="O170" s="211"/>
      <c r="P170" s="78"/>
    </row>
    <row r="171" spans="1:28" ht="15" customHeight="1" x14ac:dyDescent="0.25">
      <c r="A171" s="227" t="s">
        <v>2677</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2" t="s">
        <v>2671</v>
      </c>
      <c r="C174" s="262"/>
      <c r="D174" s="262"/>
      <c r="E174" s="262"/>
      <c r="F174" s="262"/>
      <c r="G174" s="262"/>
      <c r="H174" s="20"/>
      <c r="I174" s="266" t="s">
        <v>2679</v>
      </c>
      <c r="J174" s="267"/>
      <c r="K174" s="267"/>
      <c r="L174" s="267"/>
      <c r="M174" s="267"/>
      <c r="O174" s="181" t="str">
        <f>HYPERLINK("#Integrante_5!A1","INICIO")</f>
        <v>INICIO</v>
      </c>
      <c r="Q174" s="19"/>
      <c r="R174" s="19"/>
      <c r="S174" s="19"/>
      <c r="T174" s="19"/>
      <c r="U174" s="19"/>
      <c r="V174" s="19"/>
      <c r="W174" s="19"/>
      <c r="X174" s="19"/>
      <c r="Y174" s="19"/>
      <c r="Z174" s="19"/>
      <c r="AA174" s="19"/>
      <c r="AB174" s="19"/>
    </row>
    <row r="175" spans="1:28" ht="23.25" x14ac:dyDescent="0.25">
      <c r="A175" s="9"/>
      <c r="B175" s="235" t="s">
        <v>17</v>
      </c>
      <c r="C175" s="236"/>
      <c r="D175" s="237"/>
      <c r="E175" s="266" t="s">
        <v>2620</v>
      </c>
      <c r="F175" s="267"/>
      <c r="G175" s="268"/>
      <c r="H175" s="5"/>
      <c r="I175" s="235" t="s">
        <v>17</v>
      </c>
      <c r="J175" s="236"/>
      <c r="K175" s="236"/>
      <c r="L175" s="237"/>
      <c r="M175" s="244" t="s">
        <v>2680</v>
      </c>
      <c r="O175" s="8"/>
      <c r="Q175" s="19"/>
      <c r="R175" s="19"/>
      <c r="S175" s="160"/>
      <c r="T175" s="19"/>
      <c r="U175" s="19"/>
      <c r="V175" s="19"/>
      <c r="W175" s="19"/>
      <c r="X175" s="19"/>
      <c r="Y175" s="19"/>
      <c r="Z175" s="19"/>
      <c r="AA175" s="19"/>
      <c r="AB175" s="19"/>
    </row>
    <row r="176" spans="1:28" ht="23.25" x14ac:dyDescent="0.25">
      <c r="A176" s="9"/>
      <c r="B176" s="263"/>
      <c r="C176" s="264"/>
      <c r="D176" s="265"/>
      <c r="E176" s="160" t="s">
        <v>2621</v>
      </c>
      <c r="F176" s="160" t="s">
        <v>2622</v>
      </c>
      <c r="G176" s="160" t="s">
        <v>2623</v>
      </c>
      <c r="H176" s="5"/>
      <c r="I176" s="263"/>
      <c r="J176" s="264"/>
      <c r="K176" s="264"/>
      <c r="L176" s="265"/>
      <c r="M176" s="245"/>
      <c r="O176" s="8"/>
      <c r="Q176" s="19"/>
      <c r="R176" s="19"/>
      <c r="S176" s="160" t="s">
        <v>2623</v>
      </c>
      <c r="T176" s="19"/>
      <c r="U176" s="19"/>
      <c r="V176" s="19"/>
      <c r="W176" s="19"/>
      <c r="X176" s="19"/>
      <c r="Y176" s="19"/>
      <c r="Z176" s="19"/>
      <c r="AA176" s="19"/>
      <c r="AB176" s="19"/>
    </row>
    <row r="177" spans="1:28" ht="23.25" x14ac:dyDescent="0.25">
      <c r="A177" s="9"/>
      <c r="B177" s="233" t="s">
        <v>2671</v>
      </c>
      <c r="C177" s="233"/>
      <c r="D177" s="233"/>
      <c r="E177" s="24">
        <v>0.02</v>
      </c>
      <c r="F177" s="174"/>
      <c r="G177" s="175" t="str">
        <f>IF(F177&gt;0,SUM(E177+F177),"")</f>
        <v/>
      </c>
      <c r="H177" s="5"/>
      <c r="I177" s="224" t="s">
        <v>2673</v>
      </c>
      <c r="J177" s="225"/>
      <c r="K177" s="225"/>
      <c r="L177" s="226"/>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3" t="s">
        <v>1165</v>
      </c>
      <c r="C178" s="233"/>
      <c r="D178" s="233"/>
      <c r="E178" s="24">
        <v>0.02</v>
      </c>
      <c r="F178" s="69"/>
      <c r="G178" s="159" t="str">
        <f>IF(F178&gt;0,SUM(E178+F178),"")</f>
        <v/>
      </c>
      <c r="H178" s="5"/>
      <c r="I178" s="224" t="s">
        <v>1169</v>
      </c>
      <c r="J178" s="225"/>
      <c r="K178" s="226"/>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3" t="s">
        <v>1166</v>
      </c>
      <c r="C179" s="233"/>
      <c r="D179" s="233"/>
      <c r="E179" s="24">
        <v>0.02</v>
      </c>
      <c r="F179" s="69"/>
      <c r="G179" s="159" t="str">
        <f>IF(F179&gt;0,SUM(E179+F179),"")</f>
        <v/>
      </c>
      <c r="H179" s="5"/>
      <c r="I179" s="224" t="s">
        <v>1170</v>
      </c>
      <c r="J179" s="225"/>
      <c r="K179" s="226"/>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3" t="s">
        <v>1167</v>
      </c>
      <c r="C180" s="233"/>
      <c r="D180" s="233"/>
      <c r="E180" s="24">
        <v>0.03</v>
      </c>
      <c r="F180" s="69"/>
      <c r="G180" s="159" t="str">
        <f>IF(F180&gt;0,SUM(E180+F180),"")</f>
        <v/>
      </c>
      <c r="H180" s="5"/>
      <c r="I180" s="224" t="s">
        <v>1171</v>
      </c>
      <c r="J180" s="225"/>
      <c r="K180" s="226"/>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4" t="s">
        <v>1172</v>
      </c>
      <c r="J181" s="225"/>
      <c r="K181" s="226"/>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4" t="s">
        <v>2633</v>
      </c>
      <c r="L183" s="234"/>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11"/>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9" t="s">
        <v>2641</v>
      </c>
      <c r="C190" s="249"/>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11"/>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3" t="s">
        <v>2664</v>
      </c>
      <c r="C197" s="223"/>
      <c r="D197" s="223"/>
      <c r="E197" s="223"/>
      <c r="F197" s="223"/>
      <c r="G197" s="223"/>
      <c r="H197" s="223"/>
      <c r="I197" s="223"/>
      <c r="J197" s="223"/>
      <c r="K197" s="223"/>
      <c r="L197" s="223"/>
      <c r="M197" s="223"/>
      <c r="N197" s="223"/>
      <c r="O197" s="8"/>
    </row>
    <row r="198" spans="1:18" x14ac:dyDescent="0.25">
      <c r="A198" s="9"/>
      <c r="B198" s="246"/>
      <c r="C198" s="246"/>
      <c r="D198" s="246"/>
      <c r="E198" s="246"/>
      <c r="F198" s="246"/>
      <c r="G198" s="246"/>
      <c r="H198" s="246"/>
      <c r="I198" s="246"/>
      <c r="J198" s="246"/>
      <c r="K198" s="246"/>
      <c r="L198" s="246"/>
      <c r="M198" s="246"/>
      <c r="N198" s="246"/>
      <c r="O198" s="8"/>
    </row>
    <row r="199" spans="1:18" x14ac:dyDescent="0.25">
      <c r="A199" s="9"/>
      <c r="B199" s="247" t="s">
        <v>2653</v>
      </c>
      <c r="C199" s="248"/>
      <c r="D199" s="248"/>
      <c r="E199" s="248"/>
      <c r="F199" s="248"/>
      <c r="G199" s="248"/>
      <c r="H199" s="248"/>
      <c r="I199" s="248"/>
      <c r="J199" s="248"/>
      <c r="K199" s="248"/>
      <c r="L199" s="248"/>
      <c r="M199" s="248"/>
      <c r="N199" s="24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7">
        <f ca="1">NOW()</f>
        <v>44193.724361574074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2" t="str">
        <f>HYPERLINK("#Integrante_6!A109","CAPACIDAD RESIDUAL")</f>
        <v>CAPACIDAD RESIDUAL</v>
      </c>
      <c r="F8" s="213"/>
      <c r="G8" s="214"/>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2" t="str">
        <f>HYPERLINK("#Integrante_6!A162","TALENTO HUMANO")</f>
        <v>TALENTO HUMANO</v>
      </c>
      <c r="F9" s="213"/>
      <c r="G9" s="214"/>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2" t="str">
        <f>HYPERLINK("#Integrante_6!F162","INFRAESTRUCTURA")</f>
        <v>INFRAESTRUCTURA</v>
      </c>
      <c r="F10" s="213"/>
      <c r="G10" s="214"/>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5" t="s">
        <v>8</v>
      </c>
      <c r="M15" s="205"/>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5"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5"/>
      <c r="I20" s="145"/>
      <c r="J20" s="146"/>
      <c r="K20" s="147"/>
      <c r="L20" s="148"/>
      <c r="M20" s="148"/>
      <c r="N20" s="131">
        <f>+(M20-L20)/30</f>
        <v>0</v>
      </c>
      <c r="O20" s="134"/>
      <c r="U20" s="130"/>
      <c r="V20" s="107">
        <f ca="1">NOW()</f>
        <v>44193.724361574074</v>
      </c>
      <c r="W20" s="107">
        <f ca="1">NOW()</f>
        <v>44193.724361574074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09" t="e">
        <f>VLOOKUP(B20,EAS!A2:B1439,2,0)</f>
        <v>#N/A</v>
      </c>
      <c r="C38" s="209"/>
      <c r="D38" s="209"/>
      <c r="E38" s="209"/>
      <c r="F38" s="209"/>
      <c r="G38" s="5"/>
      <c r="H38" s="128"/>
      <c r="I38" s="219" t="s">
        <v>7</v>
      </c>
      <c r="J38" s="219"/>
      <c r="K38" s="219"/>
      <c r="L38" s="219"/>
      <c r="M38" s="219"/>
      <c r="N38" s="219"/>
      <c r="O38" s="129"/>
    </row>
    <row r="39" spans="1:16" ht="42.95" customHeight="1" thickBot="1" x14ac:dyDescent="0.3">
      <c r="A39" s="10"/>
      <c r="B39" s="11"/>
      <c r="C39" s="11"/>
      <c r="D39" s="11"/>
      <c r="E39" s="11"/>
      <c r="F39" s="11"/>
      <c r="G39" s="11"/>
      <c r="H39" s="10"/>
      <c r="I39" s="269"/>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8"/>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8"/>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8"/>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6" t="s">
        <v>13</v>
      </c>
      <c r="B162" s="207"/>
      <c r="C162" s="207"/>
      <c r="D162" s="207"/>
      <c r="E162" s="211"/>
      <c r="F162" s="207" t="s">
        <v>15</v>
      </c>
      <c r="G162" s="207"/>
      <c r="H162" s="207"/>
      <c r="I162" s="206" t="s">
        <v>16</v>
      </c>
      <c r="J162" s="207"/>
      <c r="K162" s="207"/>
      <c r="L162" s="207"/>
      <c r="M162" s="207"/>
      <c r="N162" s="207"/>
      <c r="O162" s="211"/>
      <c r="P162" s="78"/>
    </row>
    <row r="163" spans="1:28" ht="51.75" customHeight="1" x14ac:dyDescent="0.25">
      <c r="A163" s="252" t="s">
        <v>2665</v>
      </c>
      <c r="B163" s="253"/>
      <c r="C163" s="253"/>
      <c r="D163" s="253"/>
      <c r="E163" s="254"/>
      <c r="F163" s="255" t="s">
        <v>2666</v>
      </c>
      <c r="G163" s="255"/>
      <c r="H163" s="255"/>
      <c r="I163" s="252" t="s">
        <v>2635</v>
      </c>
      <c r="J163" s="253"/>
      <c r="K163" s="253"/>
      <c r="L163" s="253"/>
      <c r="M163" s="253"/>
      <c r="N163" s="253"/>
      <c r="O163" s="254"/>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8" t="s">
        <v>2618</v>
      </c>
      <c r="C165" s="208"/>
      <c r="D165" s="208"/>
      <c r="E165" s="8"/>
      <c r="F165" s="5"/>
      <c r="G165" s="256" t="s">
        <v>2618</v>
      </c>
      <c r="H165" s="256"/>
      <c r="I165" s="257" t="s">
        <v>1164</v>
      </c>
      <c r="J165" s="258"/>
      <c r="K165" s="258"/>
      <c r="L165" s="258"/>
      <c r="M165" s="258"/>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9" t="s">
        <v>2648</v>
      </c>
      <c r="J167" s="260"/>
      <c r="K167" s="260"/>
      <c r="L167" s="260"/>
      <c r="M167" s="260"/>
      <c r="N167" s="260"/>
      <c r="O167" s="261"/>
      <c r="U167" s="51"/>
    </row>
    <row r="168" spans="1:28" x14ac:dyDescent="0.25">
      <c r="A168" s="9"/>
      <c r="B168" s="270" t="s">
        <v>2663</v>
      </c>
      <c r="C168" s="270"/>
      <c r="D168" s="270"/>
      <c r="E168" s="8"/>
      <c r="F168" s="5"/>
      <c r="H168" s="83" t="s">
        <v>2662</v>
      </c>
      <c r="I168" s="259"/>
      <c r="J168" s="260"/>
      <c r="K168" s="260"/>
      <c r="L168" s="260"/>
      <c r="M168" s="260"/>
      <c r="N168" s="260"/>
      <c r="O168" s="261"/>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11"/>
      <c r="P172" s="78"/>
    </row>
    <row r="173" spans="1:28" ht="15" customHeight="1" x14ac:dyDescent="0.25">
      <c r="A173" s="227" t="s">
        <v>2677</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2" t="s">
        <v>2671</v>
      </c>
      <c r="C176" s="262"/>
      <c r="D176" s="262"/>
      <c r="E176" s="262"/>
      <c r="F176" s="262"/>
      <c r="G176" s="262"/>
      <c r="H176" s="20"/>
      <c r="I176" s="266" t="s">
        <v>2675</v>
      </c>
      <c r="J176" s="267"/>
      <c r="K176" s="267"/>
      <c r="L176" s="267"/>
      <c r="M176" s="267"/>
      <c r="O176" s="181" t="str">
        <f>HYPERLINK("#Integrante_6!A1","INICIO")</f>
        <v>INICIO</v>
      </c>
      <c r="Q176" s="19"/>
      <c r="R176" s="19"/>
      <c r="S176" s="19"/>
      <c r="T176" s="19"/>
      <c r="U176" s="19"/>
      <c r="V176" s="19"/>
      <c r="W176" s="19"/>
      <c r="X176" s="19"/>
      <c r="Y176" s="19"/>
      <c r="Z176" s="19"/>
      <c r="AA176" s="19"/>
      <c r="AB176" s="19"/>
    </row>
    <row r="177" spans="1:28" ht="23.25" x14ac:dyDescent="0.25">
      <c r="A177" s="9"/>
      <c r="B177" s="235" t="s">
        <v>17</v>
      </c>
      <c r="C177" s="236"/>
      <c r="D177" s="237"/>
      <c r="E177" s="266" t="s">
        <v>2620</v>
      </c>
      <c r="F177" s="267"/>
      <c r="G177" s="268"/>
      <c r="H177" s="5"/>
      <c r="I177" s="235" t="s">
        <v>17</v>
      </c>
      <c r="J177" s="236"/>
      <c r="K177" s="236"/>
      <c r="L177" s="237"/>
      <c r="M177" s="244" t="s">
        <v>2680</v>
      </c>
      <c r="O177" s="8"/>
      <c r="Q177" s="19"/>
      <c r="R177" s="19"/>
      <c r="S177" s="160"/>
      <c r="T177" s="19"/>
      <c r="U177" s="19"/>
      <c r="V177" s="19"/>
      <c r="W177" s="19"/>
      <c r="X177" s="19"/>
      <c r="Y177" s="19"/>
      <c r="Z177" s="19"/>
      <c r="AA177" s="19"/>
      <c r="AB177" s="19"/>
    </row>
    <row r="178" spans="1:28" ht="23.25" x14ac:dyDescent="0.25">
      <c r="A178" s="9"/>
      <c r="B178" s="263"/>
      <c r="C178" s="264"/>
      <c r="D178" s="265"/>
      <c r="E178" s="160" t="s">
        <v>2621</v>
      </c>
      <c r="F178" s="160" t="s">
        <v>2622</v>
      </c>
      <c r="G178" s="160" t="s">
        <v>2623</v>
      </c>
      <c r="H178" s="5"/>
      <c r="I178" s="263"/>
      <c r="J178" s="264"/>
      <c r="K178" s="264"/>
      <c r="L178" s="265"/>
      <c r="M178" s="245"/>
      <c r="O178" s="8"/>
      <c r="Q178" s="19"/>
      <c r="R178" s="19"/>
      <c r="S178" s="160" t="s">
        <v>2623</v>
      </c>
      <c r="T178" s="19"/>
      <c r="U178" s="19"/>
      <c r="V178" s="19"/>
      <c r="W178" s="19"/>
      <c r="X178" s="19"/>
      <c r="Y178" s="19"/>
      <c r="Z178" s="19"/>
      <c r="AA178" s="19"/>
      <c r="AB178" s="19"/>
    </row>
    <row r="179" spans="1:28" ht="23.25" x14ac:dyDescent="0.25">
      <c r="A179" s="9"/>
      <c r="B179" s="233" t="s">
        <v>2671</v>
      </c>
      <c r="C179" s="233"/>
      <c r="D179" s="233"/>
      <c r="E179" s="24">
        <v>0.02</v>
      </c>
      <c r="F179" s="174"/>
      <c r="G179" s="175" t="str">
        <f>IF(F179&gt;0,SUM(E179+F179),"")</f>
        <v/>
      </c>
      <c r="H179" s="5"/>
      <c r="I179" s="224" t="s">
        <v>2673</v>
      </c>
      <c r="J179" s="225"/>
      <c r="K179" s="225"/>
      <c r="L179" s="226"/>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3" t="s">
        <v>1165</v>
      </c>
      <c r="C180" s="233"/>
      <c r="D180" s="233"/>
      <c r="E180" s="24">
        <v>0.02</v>
      </c>
      <c r="F180" s="69"/>
      <c r="G180" s="159" t="str">
        <f>IF(F180&gt;0,SUM(E180+F180),"")</f>
        <v/>
      </c>
      <c r="H180" s="5"/>
      <c r="I180" s="224" t="s">
        <v>1169</v>
      </c>
      <c r="J180" s="225"/>
      <c r="K180" s="226"/>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3" t="s">
        <v>1166</v>
      </c>
      <c r="C181" s="233"/>
      <c r="D181" s="233"/>
      <c r="E181" s="24">
        <v>0.02</v>
      </c>
      <c r="F181" s="69"/>
      <c r="G181" s="159" t="str">
        <f>IF(F181&gt;0,SUM(E181+F181),"")</f>
        <v/>
      </c>
      <c r="H181" s="5"/>
      <c r="I181" s="224" t="s">
        <v>1170</v>
      </c>
      <c r="J181" s="225"/>
      <c r="K181" s="226"/>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3" t="s">
        <v>1167</v>
      </c>
      <c r="C182" s="233"/>
      <c r="D182" s="233"/>
      <c r="E182" s="24">
        <v>0.03</v>
      </c>
      <c r="F182" s="69"/>
      <c r="G182" s="159" t="str">
        <f>IF(F182&gt;0,SUM(E182+F182),"")</f>
        <v/>
      </c>
      <c r="H182" s="5"/>
      <c r="I182" s="224" t="s">
        <v>1171</v>
      </c>
      <c r="J182" s="225"/>
      <c r="K182" s="226"/>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4" t="s">
        <v>1172</v>
      </c>
      <c r="J183" s="225"/>
      <c r="K183" s="226"/>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4" t="s">
        <v>2633</v>
      </c>
      <c r="L185" s="234"/>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11"/>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9" t="s">
        <v>2641</v>
      </c>
      <c r="C192" s="249"/>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11"/>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3" t="s">
        <v>2664</v>
      </c>
      <c r="C199" s="223"/>
      <c r="D199" s="223"/>
      <c r="E199" s="223"/>
      <c r="F199" s="223"/>
      <c r="G199" s="223"/>
      <c r="H199" s="223"/>
      <c r="I199" s="223"/>
      <c r="J199" s="223"/>
      <c r="K199" s="223"/>
      <c r="L199" s="223"/>
      <c r="M199" s="223"/>
      <c r="N199" s="223"/>
      <c r="O199" s="8"/>
    </row>
    <row r="200" spans="1:18" x14ac:dyDescent="0.25">
      <c r="A200" s="9"/>
      <c r="B200" s="246"/>
      <c r="C200" s="246"/>
      <c r="D200" s="246"/>
      <c r="E200" s="246"/>
      <c r="F200" s="246"/>
      <c r="G200" s="246"/>
      <c r="H200" s="246"/>
      <c r="I200" s="246"/>
      <c r="J200" s="246"/>
      <c r="K200" s="246"/>
      <c r="L200" s="246"/>
      <c r="M200" s="246"/>
      <c r="N200" s="246"/>
      <c r="O200" s="8"/>
    </row>
    <row r="201" spans="1:18" x14ac:dyDescent="0.25">
      <c r="A201" s="9"/>
      <c r="B201" s="247" t="s">
        <v>2653</v>
      </c>
      <c r="C201" s="248"/>
      <c r="D201" s="248"/>
      <c r="E201" s="248"/>
      <c r="F201" s="248"/>
      <c r="G201" s="248"/>
      <c r="H201" s="248"/>
      <c r="I201" s="248"/>
      <c r="J201" s="248"/>
      <c r="K201" s="248"/>
      <c r="L201" s="248"/>
      <c r="M201" s="248"/>
      <c r="N201" s="24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2020-12-27T23:11:38Z</cp:lastPrinted>
  <dcterms:created xsi:type="dcterms:W3CDTF">2020-10-14T21:57:42Z</dcterms:created>
  <dcterms:modified xsi:type="dcterms:W3CDTF">2020-12-28T22:23:38Z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