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ngelica\Desktop\MANIFESTACION DE INTERES DI FUSAGASUGA\CESAR\cdi valle\ARCHIVOS PARA CARG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994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<sst xmlns="http://schemas.openxmlformats.org/spreadsheetml/2006/main" count="3138" uniqueCount="2709">
  <si>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</si>
  <si>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</si>
  <si>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</si>
  <si>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</si>
  <si>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</si>
  <si>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</si>
  <si>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</si>
  <si>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</si>
  <si>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</si>
  <si>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</si>
  <si>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</si>
  <si>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</si>
  <si>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</si>
  <si>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</si>
  <si>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</si>
  <si>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</si>
  <si>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</si>
  <si>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</si>
  <si>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</si>
  <si>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</si>
  <si>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</si>
  <si>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</si>
  <si>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</si>
  <si>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</si>
  <si>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</si>
  <si>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</si>
  <si>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</si>
  <si>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</si>
  <si>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</si>
  <si>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</si>
  <si>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</si>
  <si>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</si>
  <si>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</si>
  <si>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</si>
  <si>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</si>
  <si>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</si>
  <si>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</si>
  <si>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</si>
  <si>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</si>
  <si>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</si>
  <si>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</si>
  <si>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</si>
  <si>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</si>
  <si>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</si>
  <si>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</si>
  <si>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</si>
  <si>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</si>
  <si>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</si>
  <si>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</si>
  <si>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</si>
  <si>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</si>
  <si>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</si>
  <si>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</si>
  <si>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</si>
  <si>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</si>
  <si>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</si>
  <si>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</si>
  <si>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</si>
  <si>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</si>
  <si>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</si>
  <si>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</si>
  <si>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</si>
  <si>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</si>
  <si>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</si>
  <si>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</si>
  <si>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</si>
  <si>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</si>
  <si>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</si>
  <si>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</si>
  <si>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</si>
  <si>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</si>
  <si>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</si>
  <si>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</si>
  <si>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</si>
  <si>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</si>
  <si>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</si>
  <si>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</si>
  <si>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</si>
  <si>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</si>
  <si>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</si>
  <si>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</si>
  <si>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</si>
  <si>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</si>
  <si>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</si>
  <si>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</si>
  <si>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</si>
  <si>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</si>
  <si>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</si>
  <si>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</si>
  <si>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</si>
  <si>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</si>
  <si>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</si>
  <si>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</si>
  <si>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</si>
  <si>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</si>
  <si>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</si>
  <si>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</si>
  <si>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</si>
  <si>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</si>
  <si>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</si>
  <si>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</si>
  <si>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</si>
  <si>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</si>
  <si>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</si>
  <si>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</si>
  <si>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</si>
  <si>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</si>
  <si>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</si>
  <si>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</si>
  <si>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</si>
  <si>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</si>
  <si>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</si>
  <si>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</si>
  <si>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</si>
  <si>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</si>
  <si>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</si>
  <si>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</si>
  <si>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</si>
  <si>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</si>
  <si>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</si>
  <si>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</si>
  <si>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</si>
  <si>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</si>
  <si>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</si>
  <si>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</si>
  <si>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</si>
  <si>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</si>
  <si>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</si>
  <si>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</si>
  <si>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</si>
  <si>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</si>
  <si>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</si>
  <si>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</si>
  <si>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</si>
  <si>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</si>
  <si>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</si>
  <si>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</si>
  <si>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</si>
  <si>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</si>
  <si>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</si>
  <si>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</si>
  <si>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</si>
  <si>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</si>
  <si>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</si>
  <si>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</si>
  <si>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</si>
  <si>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</si>
  <si>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</si>
  <si>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</si>
  <si>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</si>
  <si>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</si>
  <si>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</si>
  <si>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</si>
  <si>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</si>
  <si>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</si>
  <si>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</si>
  <si>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</si>
  <si>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</si>
  <si>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</si>
  <si>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</si>
  <si>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</si>
  <si>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</si>
  <si>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</si>
  <si>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</si>
  <si>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</si>
  <si>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</si>
  <si>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</si>
  <si>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</si>
  <si>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</si>
  <si>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</si>
  <si>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</si>
  <si>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</si>
  <si>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</si>
  <si>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</si>
  <si>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</si>
  <si>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</si>
  <si>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</si>
  <si>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</si>
  <si>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</si>
  <si>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</si>
  <si>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</si>
  <si>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</si>
  <si>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</si>
  <si>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</si>
  <si>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</si>
  <si>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</si>
  <si>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</si>
  <si>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</si>
  <si>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</si>
  <si>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</si>
  <si>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</si>
  <si>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</si>
  <si>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</si>
  <si>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</si>
  <si>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</si>
  <si>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</si>
  <si>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</si>
  <si>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</si>
  <si>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</si>
  <si>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</si>
  <si>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</si>
  <si>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</si>
  <si>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</si>
  <si>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</si>
  <si>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</si>
  <si>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</si>
  <si>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</si>
  <si>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</si>
  <si>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</si>
  <si>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</si>
  <si>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</si>
  <si>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</si>
  <si>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</si>
  <si>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</si>
  <si>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</si>
  <si>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</si>
  <si>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</si>
  <si>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</si>
  <si>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</si>
  <si>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</si>
  <si>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</si>
  <si>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</si>
  <si>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</si>
  <si>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</si>
  <si>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</si>
  <si>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</si>
  <si>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</si>
  <si>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</si>
  <si>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</si>
  <si>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</si>
  <si>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</si>
  <si>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</si>
  <si>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</si>
  <si>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</si>
  <si>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</si>
  <si>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</si>
  <si>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</si>
  <si>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</si>
  <si>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</si>
  <si>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</si>
  <si>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</si>
  <si>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</si>
  <si>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</si>
  <si>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</si>
  <si>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</si>
  <si>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</si>
  <si>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</si>
  <si>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</si>
  <si>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</si>
  <si>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</si>
  <si>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</si>
  <si>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</si>
  <si>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</si>
  <si>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</si>
  <si>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</si>
  <si>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</si>
  <si>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</si>
  <si>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</si>
  <si>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</si>
  <si>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</si>
  <si>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</si>
  <si>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</si>
  <si>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</si>
  <si>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</si>
  <si>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</si>
  <si>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</si>
  <si>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</si>
  <si>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</si>
  <si>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</si>
  <si>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</si>
  <si>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</si>
  <si>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</si>
  <si>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</si>
  <si>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</si>
  <si>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</si>
  <si>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</si>
  <si>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</si>
  <si>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</si>
  <si>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</si>
  <si>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</si>
  <si>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</si>
  <si>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</si>
  <si>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</si>
  <si>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</si>
  <si>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</si>
  <si>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</si>
  <si>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</si>
  <si>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</si>
  <si>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</si>
  <si>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</si>
  <si>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</si>
  <si>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</si>
  <si>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</si>
  <si>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</si>
  <si>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</si>
  <si>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</si>
  <si>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</si>
  <si>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</si>
  <si>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</si>
  <si>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</si>
  <si>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</si>
  <si>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</si>
  <si>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</si>
  <si>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</si>
  <si>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</si>
  <si>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</si>
  <si>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</si>
  <si>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</si>
  <si>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</si>
  <si>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</si>
  <si>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</si>
  <si>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</si>
  <si>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</si>
  <si>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</si>
  <si>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</si>
  <si>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</si>
  <si>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</si>
  <si>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</si>
  <si>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</si>
  <si>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</si>
  <si>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</si>
  <si>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</si>
  <si>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</si>
  <si>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</si>
  <si>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</si>
  <si>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</si>
  <si>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</si>
  <si>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</si>
  <si>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</si>
  <si>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</si>
  <si>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</si>
  <si>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</si>
  <si>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</si>
  <si>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</si>
  <si>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</si>
  <si>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</si>
  <si>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</si>
  <si>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</si>
  <si>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</si>
  <si>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</si>
  <si>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</si>
  <si>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</si>
  <si>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</si>
  <si>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</si>
  <si>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</si>
  <si>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</si>
  <si>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</si>
  <si>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</si>
  <si>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</si>
  <si>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</si>
  <si>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</si>
  <si>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</si>
  <si>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</si>
  <si>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</si>
  <si>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</si>
  <si>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</si>
  <si>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</si>
  <si>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</si>
  <si>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</si>
  <si>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</si>
  <si>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</si>
  <si>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</si>
  <si>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</si>
  <si>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</si>
  <si>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</si>
  <si>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</si>
  <si>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</si>
  <si>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</si>
  <si>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</si>
  <si>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</si>
  <si>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</si>
  <si>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</si>
  <si>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</si>
  <si>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</si>
  <si>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</si>
  <si>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</si>
  <si>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</si>
  <si>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</si>
  <si>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</si>
  <si>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</si>
  <si>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</si>
  <si>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</si>
  <si>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</si>
  <si>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</si>
  <si>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</si>
  <si>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</si>
  <si>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</si>
  <si>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</si>
  <si>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</si>
  <si>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</si>
  <si>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</si>
  <si>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</si>
  <si>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</si>
  <si>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</si>
  <si>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</si>
  <si>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</si>
  <si>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</si>
  <si>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</si>
  <si>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</si>
  <si>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</si>
  <si>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</si>
  <si>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</si>
  <si>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</si>
  <si>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</si>
  <si>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</si>
  <si>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</si>
  <si>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</si>
  <si>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</si>
  <si>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</si>
  <si>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</si>
  <si>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</si>
  <si>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</si>
  <si>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</si>
  <si>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</si>
  <si>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</si>
  <si>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</si>
  <si>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</si>
  <si>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</si>
  <si>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</si>
  <si>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</si>
  <si>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</si>
  <si>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</si>
  <si>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</si>
  <si>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</si>
  <si>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</si>
  <si>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</si>
  <si>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</si>
  <si>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</si>
  <si>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</si>
  <si>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</si>
  <si>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</si>
  <si>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</si>
  <si>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</si>
  <si>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</si>
  <si>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</si>
  <si>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</si>
  <si>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</si>
  <si>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</si>
  <si>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</si>
  <si>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</si>
  <si>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</si>
  <si>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</si>
  <si>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</si>
  <si>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</si>
  <si>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</si>
  <si>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</si>
  <si>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</si>
  <si>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</si>
  <si>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</si>
  <si>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</si>
  <si>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</si>
  <si>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</si>
  <si>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</si>
  <si>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</si>
  <si>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</si>
  <si>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</si>
  <si>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</si>
  <si>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</si>
  <si>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</si>
  <si>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</si>
  <si>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</si>
  <si>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</si>
  <si>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</si>
  <si>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</si>
  <si>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</si>
  <si>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</si>
  <si>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</si>
  <si>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</si>
  <si>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</si>
  <si>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</si>
  <si>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</si>
  <si>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</si>
  <si>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</si>
  <si>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</si>
  <si>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</si>
  <si>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</si>
  <si>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</si>
  <si>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</si>
  <si>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</si>
  <si>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</si>
  <si>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</si>
  <si>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</si>
  <si>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</si>
  <si>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</si>
  <si>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</si>
  <si>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</si>
  <si>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</si>
  <si>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</si>
  <si>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</si>
  <si>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</si>
  <si>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</si>
  <si>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</si>
  <si>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</si>
  <si>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</si>
  <si>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</si>
  <si>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</si>
  <si>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</si>
  <si>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</si>
  <si>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</si>
  <si>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</si>
  <si>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</si>
  <si>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</si>
  <si>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</si>
  <si>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</si>
  <si>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</si>
  <si>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</si>
  <si>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</si>
  <si>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</si>
  <si>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</si>
  <si>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</si>
  <si>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</si>
  <si>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</si>
  <si>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</si>
  <si>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</si>
  <si>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</si>
  <si>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</si>
  <si>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</si>
  <si>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</si>
  <si>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</si>
  <si>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</si>
  <si>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</si>
  <si>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</si>
  <si>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</si>
  <si>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</si>
  <si>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</si>
  <si>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</si>
  <si>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</si>
  <si>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</si>
  <si>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</si>
  <si>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</si>
  <si>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</si>
  <si>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</si>
  <si>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</si>
  <si>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</si>
  <si>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</si>
  <si>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</si>
  <si>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</si>
  <si>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</si>
  <si>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</si>
  <si>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</si>
  <si>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</si>
  <si>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</si>
  <si>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</si>
  <si>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</si>
  <si>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</si>
  <si>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</si>
  <si>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</si>
  <si>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</si>
  <si>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</si>
  <si>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</si>
  <si>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</si>
  <si>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</si>
  <si>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</si>
  <si>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</si>
  <si>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</si>
  <si>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</si>
  <si>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</si>
  <si>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</si>
  <si>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</si>
  <si>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</si>
  <si>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</si>
  <si>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</si>
  <si>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</si>
  <si>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</si>
  <si>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</si>
  <si>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</si>
  <si>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</si>
  <si>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</si>
  <si>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</si>
  <si>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</si>
  <si>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</si>
  <si>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</si>
  <si>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</si>
  <si>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</si>
  <si>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</si>
  <si>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</si>
  <si>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</si>
  <si>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</si>
  <si>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</si>
  <si>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</si>
  <si>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</si>
  <si>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</si>
  <si>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</si>
  <si>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</si>
  <si>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</si>
  <si>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</si>
  <si>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</si>
  <si>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</si>
  <si>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</si>
  <si>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</si>
  <si>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</si>
  <si>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</si>
  <si>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</si>
  <si>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</si>
  <si>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</si>
  <si>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</si>
  <si>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</si>
  <si>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</si>
  <si>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</si>
  <si>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</si>
  <si>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</si>
  <si>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</si>
  <si>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</si>
  <si>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</si>
  <si>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</si>
  <si>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</si>
  <si>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</si>
  <si>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</si>
  <si>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</si>
  <si>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</si>
  <si>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</si>
  <si>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</si>
  <si>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</si>
  <si>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</si>
  <si>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</si>
  <si>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</si>
  <si>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</si>
  <si>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</si>
  <si>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</si>
  <si>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</si>
  <si>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</si>
  <si>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</si>
  <si>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</si>
  <si>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</si>
  <si>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</si>
  <si>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</si>
  <si>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</si>
  <si>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</si>
  <si>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</si>
  <si>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</si>
  <si>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</si>
  <si>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</si>
  <si>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</si>
  <si>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</si>
  <si>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</si>
  <si>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</si>
  <si>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</si>
  <si>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</si>
  <si>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</si>
  <si>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</si>
  <si>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</si>
  <si>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</si>
  <si>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</si>
  <si>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</si>
  <si>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</si>
  <si>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</si>
  <si>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</si>
  <si>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</si>
  <si>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</si>
  <si>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</si>
  <si>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</si>
  <si>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</si>
  <si>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</si>
  <si>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</si>
  <si>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</si>
  <si>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</si>
  <si>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</si>
  <si>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</si>
  <si>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</si>
  <si>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</si>
  <si>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</si>
  <si>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</si>
  <si>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</si>
  <si>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</si>
  <si>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</si>
  <si>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</si>
  <si>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</si>
  <si>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</si>
  <si>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</si>
  <si>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</si>
  <si>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</si>
  <si>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</si>
  <si>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</si>
  <si>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</si>
  <si>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</si>
  <si>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</si>
  <si>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</si>
  <si>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</si>
  <si>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</si>
  <si>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</si>
  <si>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</si>
  <si>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</si>
  <si>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</si>
  <si>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</si>
  <si>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</si>
  <si>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</si>
  <si>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</si>
  <si>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</si>
  <si>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</si>
  <si>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</si>
  <si>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</si>
  <si>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</si>
  <si>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</si>
  <si>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</si>
  <si>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</si>
  <si>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</si>
  <si>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</si>
  <si>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</si>
  <si>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</si>
  <si>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</si>
  <si>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</si>
  <si>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</si>
  <si>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</si>
  <si>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</si>
  <si>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</si>
  <si>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</si>
  <si>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</si>
  <si>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</si>
  <si>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</si>
  <si>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</si>
  <si>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</si>
  <si>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</si>
  <si>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</si>
  <si>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</si>
  <si>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</si>
  <si>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</si>
  <si>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</si>
  <si>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</si>
  <si>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</si>
  <si>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</si>
  <si>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</si>
  <si>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</si>
  <si>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</si>
  <si>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</si>
  <si>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</si>
  <si>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</si>
  <si>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</si>
  <si>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</si>
  <si>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</si>
  <si>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</si>
  <si>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</si>
  <si>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</si>
  <si>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</si>
  <si>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</si>
  <si>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</si>
  <si>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</si>
  <si>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</si>
  <si>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</si>
  <si>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</si>
  <si>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</si>
  <si>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</si>
  <si>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</si>
  <si>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</si>
  <si>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</si>
  <si>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</si>
  <si>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</si>
  <si>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</si>
  <si>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</si>
  <si>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</si>
  <si>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</si>
  <si>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</si>
  <si>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</si>
  <si>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</si>
  <si>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</si>
  <si>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</si>
  <si>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</si>
  <si>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</si>
  <si>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</si>
  <si>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</si>
  <si>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</si>
  <si>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</si>
  <si>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</si>
  <si>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</si>
  <si>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</si>
  <si>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</si>
  <si>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</si>
  <si>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</si>
  <si>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</si>
  <si>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</si>
  <si>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</si>
  <si>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</si>
  <si>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</si>
  <si>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</si>
  <si>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</si>
  <si>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</si>
  <si>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</si>
  <si>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</si>
  <si>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</si>
  <si>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</si>
  <si>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</si>
  <si>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</si>
  <si>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</si>
  <si>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</si>
  <si>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</si>
  <si>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</si>
  <si>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</si>
  <si>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</si>
  <si>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</si>
  <si>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</si>
  <si>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</si>
  <si>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</si>
  <si>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</si>
  <si>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</si>
  <si>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</si>
  <si>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</si>
  <si>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</si>
  <si>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</si>
  <si>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</si>
  <si>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</si>
  <si>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</si>
  <si>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</si>
  <si>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</si>
  <si>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</si>
  <si>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</si>
  <si>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</si>
  <si>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</si>
  <si>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</si>
  <si>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</si>
  <si>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</si>
  <si>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</si>
  <si>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</si>
  <si>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</si>
  <si>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</si>
  <si>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</si>
  <si>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</si>
  <si>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</si>
  <si>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</si>
  <si>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</si>
  <si>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</si>
  <si>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</si>
  <si>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</si>
  <si>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</si>
  <si>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</si>
  <si>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</si>
  <si>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</si>
  <si>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</si>
  <si>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</si>
  <si>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</si>
  <si>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</si>
  <si>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</si>
  <si>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</si>
  <si>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</si>
  <si>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</si>
  <si>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</si>
  <si>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</si>
  <si>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</si>
  <si>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</si>
  <si>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</si>
  <si>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</si>
  <si>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</si>
  <si>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</si>
  <si>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</si>
  <si>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</si>
  <si>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</si>
  <si>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</si>
  <si>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</si>
  <si>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</si>
  <si>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</si>
  <si>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</si>
  <si>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</si>
  <si>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</si>
  <si>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</si>
  <si>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</si>
  <si>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</si>
  <si>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</si>
  <si>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</si>
  <si>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</si>
  <si>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</si>
  <si>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</si>
  <si>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</si>
  <si>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</si>
  <si>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</si>
  <si>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</si>
  <si>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</si>
  <si>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</si>
  <si>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</si>
  <si>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</si>
  <si>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</si>
  <si>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</si>
  <si>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</si>
  <si>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</si>
  <si>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</si>
  <si>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</si>
  <si>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</si>
  <si>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</si>
  <si>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</si>
  <si>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</si>
  <si>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</si>
  <si>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</si>
  <si>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</si>
  <si>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</si>
  <si>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</si>
  <si>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</si>
  <si>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</si>
  <si>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</si>
  <si>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</si>
  <si>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</si>
  <si>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</si>
  <si>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</si>
  <si>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</si>
  <si>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</si>
  <si>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</si>
  <si>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</si>
  <si>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</si>
  <si>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</si>
  <si>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</si>
  <si>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</si>
  <si>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</si>
  <si>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</si>
  <si>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</si>
  <si>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</si>
  <si>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</si>
  <si>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</si>
  <si>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</si>
  <si>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</si>
  <si>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</si>
  <si>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</si>
  <si>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</si>
  <si>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</si>
  <si>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</si>
  <si>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</si>
  <si>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</si>
  <si>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</si>
  <si>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</si>
  <si>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</si>
  <si>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</si>
  <si>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</si>
  <si>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</si>
  <si>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</si>
  <si>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</si>
  <si>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</si>
  <si>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</si>
  <si>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</si>
  <si>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</si>
  <si>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</si>
  <si>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</si>
  <si>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</si>
  <si>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</si>
  <si>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</si>
  <si>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</si>
  <si>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</si>
  <si>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</si>
  <si>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</si>
  <si>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</si>
  <si>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</si>
  <si>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</si>
  <si>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</si>
  <si>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</si>
  <si>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</si>
  <si>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</si>
  <si>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</si>
  <si>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</si>
  <si>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</si>
  <si>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</si>
  <si>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</si>
  <si>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</si>
  <si>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</si>
  <si>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</si>
  <si>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</si>
  <si>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</si>
  <si>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</si>
  <si>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</si>
  <si>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</si>
  <si>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</si>
  <si>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</si>
  <si>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</si>
  <si>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</si>
  <si>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</si>
  <si>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</si>
  <si>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</si>
  <si>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</si>
  <si>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</si>
  <si>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</si>
  <si>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</si>
  <si>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</si>
  <si>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</si>
  <si>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</si>
  <si>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</si>
  <si>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</si>
  <si>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</si>
  <si>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</si>
  <si>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</si>
  <si>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</si>
  <si>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</si>
  <si>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</si>
  <si>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</si>
  <si>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</si>
  <si>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</si>
  <si>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</si>
  <si>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</si>
  <si>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</si>
  <si>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</si>
  <si>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</si>
  <si>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</si>
  <si>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</si>
  <si>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</si>
  <si>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</si>
  <si>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</si>
  <si>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</si>
  <si>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</si>
  <si>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</si>
  <si>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</si>
  <si>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</si>
  <si>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</si>
  <si>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</si>
  <si>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</si>
  <si>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</si>
  <si>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</si>
  <si>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</si>
  <si>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</si>
  <si>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</si>
  <si>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</si>
  <si>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</si>
  <si>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</si>
  <si>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</si>
  <si>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</si>
  <si>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</si>
  <si>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</si>
  <si>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</si>
  <si>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</si>
  <si>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</si>
  <si>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</si>
  <si>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</si>
  <si>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</si>
  <si>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</si>
  <si>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</si>
  <si>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</si>
  <si>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</si>
  <si>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</si>
  <si>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</si>
  <si>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</si>
  <si>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</si>
  <si>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</si>
  <si>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</si>
  <si>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</si>
  <si>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</si>
  <si>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</si>
  <si>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</si>
  <si>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</si>
  <si>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</si>
  <si>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</si>
  <si>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</si>
  <si>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</si>
  <si>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</si>
  <si>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</si>
  <si>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</si>
  <si>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</si>
  <si>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</si>
  <si>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</si>
  <si>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</si>
  <si>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</si>
  <si>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</si>
  <si>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</si>
  <si>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</si>
  <si>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</si>
  <si>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</si>
  <si>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</si>
  <si>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</si>
  <si>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</si>
  <si>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</si>
  <si>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</si>
  <si>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</si>
  <si>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</si>
  <si>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</si>
  <si>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</si>
  <si>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</si>
  <si>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</si>
  <si>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</si>
  <si>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</si>
  <si>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</si>
  <si>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</si>
  <si>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</si>
  <si>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</si>
  <si>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</si>
  <si>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</si>
  <si>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</si>
  <si>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</si>
  <si>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</si>
  <si>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</si>
  <si>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</si>
  <si>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</si>
  <si>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</si>
  <si>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</si>
  <si>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</si>
  <si>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</si>
  <si>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</si>
  <si>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</si>
  <si>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</si>
  <si>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</si>
  <si>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</si>
  <si>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</si>
  <si>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</si>
  <si>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</si>
  <si>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</si>
  <si>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</si>
  <si>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</si>
  <si>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</si>
  <si>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</si>
  <si>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</si>
  <si>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</si>
  <si>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</si>
  <si>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</si>
  <si>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</si>
  <si>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</si>
  <si>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</si>
  <si>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</si>
  <si>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</si>
  <si>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</si>
  <si>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</si>
  <si>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</si>
  <si>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</si>
  <si>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</si>
  <si>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</si>
  <si>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</si>
  <si>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</si>
  <si>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</si>
  <si>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</si>
  <si>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</si>
  <si>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</si>
  <si>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</si>
  <si>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</si>
  <si>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</si>
  <si>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</si>
  <si>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</si>
  <si>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</si>
  <si>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</si>
  <si>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</si>
  <si>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</si>
  <si>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</si>
  <si>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</si>
  <si>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</si>
  <si>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</si>
  <si>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</si>
  <si>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</si>
  <si>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</si>
  <si>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</si>
  <si>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</si>
  <si>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</si>
  <si>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</si>
  <si>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</si>
  <si>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</si>
  <si>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</si>
  <si>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</si>
  <si>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</si>
  <si>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</si>
  <si>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</si>
  <si>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</si>
  <si>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</si>
  <si>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</si>
  <si>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</si>
  <si>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</si>
  <si>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</si>
  <si>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</si>
  <si>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</si>
  <si>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</si>
  <si>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</si>
  <si>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</si>
  <si>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</si>
  <si>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</si>
  <si>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</si>
  <si>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</si>
  <si>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</si>
  <si>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</si>
  <si>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</si>
  <si>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</si>
  <si>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</si>
  <si>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</si>
  <si>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</si>
  <si>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</si>
  <si>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</si>
  <si>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</si>
  <si>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</si>
  <si>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</si>
  <si>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</si>
  <si>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</si>
  <si>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</si>
  <si>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</si>
  <si>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</si>
  <si>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</si>
  <si>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</si>
  <si>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</si>
  <si>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</si>
  <si>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</si>
  <si>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</si>
  <si>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</si>
  <si>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</si>
  <si>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</si>
  <si>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</si>
  <si>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</si>
  <si>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</si>
  <si>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</si>
  <si>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</si>
  <si>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</si>
  <si>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</si>
  <si>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</si>
  <si>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</si>
  <si>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</si>
  <si>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</si>
  <si>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</si>
  <si>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</si>
  <si>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</si>
  <si>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</si>
  <si>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</si>
  <si>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</si>
  <si>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</si>
  <si>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</si>
  <si>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</si>
  <si>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</si>
  <si>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</si>
  <si>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</si>
  <si>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</si>
  <si>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</si>
  <si>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</si>
  <si>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</si>
  <si>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</si>
  <si>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</si>
  <si>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</si>
  <si>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</si>
  <si>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</si>
  <si>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</si>
  <si>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</si>
  <si>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</si>
  <si>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</si>
  <si>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</si>
  <si>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</si>
  <si>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</si>
  <si>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</si>
  <si>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</si>
  <si>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</si>
  <si>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</si>
  <si>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</si>
  <si>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</si>
  <si>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</si>
  <si>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</si>
  <si>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</si>
  <si>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</si>
  <si>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</si>
  <si>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</si>
  <si>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</si>
  <si>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</si>
  <si>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</si>
  <si>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</si>
  <si>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</si>
  <si>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</si>
  <si>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</si>
  <si>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</si>
  <si>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</si>
  <si>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</si>
  <si>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</si>
  <si>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</si>
  <si>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</si>
  <si>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</si>
  <si>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</si>
  <si>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</si>
  <si>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</si>
  <si>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</si>
  <si>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</si>
  <si>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</si>
  <si>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</si>
  <si>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</si>
  <si>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</si>
  <si>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</si>
  <si>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</si>
  <si>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</si>
  <si>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</si>
  <si>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</si>
  <si>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</si>
  <si>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</si>
  <si>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</si>
  <si>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</si>
  <si>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</si>
  <si>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</si>
  <si>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</si>
  <si>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</si>
  <si>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</si>
  <si>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</si>
  <si>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</si>
  <si>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</si>
  <si>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</si>
  <si>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</si>
  <si>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</si>
  <si>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</si>
  <si>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</si>
  <si>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</si>
  <si>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</si>
  <si>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</si>
  <si>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</si>
  <si>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</si>
  <si>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</si>
  <si>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</si>
  <si>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</si>
  <si>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</si>
  <si>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</si>
  <si>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</si>
  <si>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</si>
  <si>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</si>
  <si>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</si>
  <si>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</si>
  <si>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</si>
  <si>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</si>
  <si>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</si>
  <si>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</si>
  <si>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</si>
  <si>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</si>
  <si>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</si>
  <si>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</si>
  <si>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</si>
  <si>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</si>
  <si>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</si>
  <si>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</si>
  <si>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</si>
  <si>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</si>
  <si>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</si>
  <si>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</si>
  <si>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</si>
  <si>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</si>
  <si>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</si>
  <si>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</si>
  <si>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</si>
  <si>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</si>
  <si>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</si>
  <si>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</si>
  <si>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</si>
  <si>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</si>
  <si>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</si>
  <si>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</si>
  <si>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</si>
  <si>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</si>
  <si>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</si>
  <si>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</si>
  <si>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</si>
  <si>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</si>
  <si>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</si>
  <si>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</si>
  <si>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</si>
  <si>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</si>
  <si>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</si>
  <si>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</si>
  <si>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</si>
  <si>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</si>
  <si>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</si>
  <si>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</si>
  <si>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</si>
  <si>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</si>
  <si>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</si>
  <si>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</si>
  <si>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</si>
  <si>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</si>
  <si>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</si>
  <si>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</si>
  <si>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</si>
  <si>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</si>
  <si>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</si>
  <si>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</si>
  <si>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</si>
  <si>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</si>
  <si>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</si>
  <si>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</si>
  <si>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</si>
  <si>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</si>
  <si>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</si>
  <si>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</si>
  <si>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</si>
  <si>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</si>
  <si>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</si>
  <si>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</si>
  <si>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</si>
  <si>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</si>
  <si>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</si>
  <si>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</si>
  <si>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</si>
  <si>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</si>
  <si>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</si>
  <si>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</si>
  <si>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</si>
  <si>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</si>
  <si>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</si>
  <si>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</si>
  <si>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</si>
  <si>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</si>
  <si>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</si>
  <si>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</si>
  <si>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</si>
  <si>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</si>
  <si>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</si>
  <si>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</si>
  <si>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</si>
  <si>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</si>
  <si>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</si>
  <si>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</si>
  <si>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</si>
  <si>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</si>
  <si>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</si>
  <si>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</si>
  <si>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</si>
  <si>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</si>
  <si>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</si>
  <si>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</si>
  <si>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</si>
  <si>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</si>
  <si>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</si>
  <si>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</si>
  <si>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</si>
  <si>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</si>
  <si>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</si>
  <si>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</si>
  <si>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</si>
  <si>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</si>
  <si>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</si>
  <si>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</si>
  <si>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</si>
  <si>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</si>
  <si>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</si>
  <si>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</si>
  <si>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</si>
  <si>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</si>
  <si>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</si>
  <si>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</si>
  <si>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</si>
  <si>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</si>
  <si>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</si>
  <si>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</si>
  <si>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</si>
  <si>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</si>
  <si>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</si>
  <si>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</si>
  <si>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</si>
  <si>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</si>
  <si>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</si>
  <si>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</si>
  <si>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</si>
  <si>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</si>
  <si>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</si>
  <si>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</si>
  <si>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</si>
  <si>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</si>
  <si>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</si>
  <si>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</si>
  <si>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</si>
  <si>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</si>
  <si>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</si>
  <si>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</si>
  <si>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</si>
  <si>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</si>
  <si>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</si>
  <si>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</si>
  <si>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</si>
  <si>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</si>
  <si>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</si>
  <si>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</si>
  <si>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</si>
  <si>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</si>
  <si>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</si>
  <si>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</si>
  <si>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</si>
  <si>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</si>
  <si>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</si>
  <si>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</si>
  <si>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</si>
  <si>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</si>
  <si>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</si>
  <si>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</si>
  <si>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</si>
  <si>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</si>
  <si>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</si>
  <si>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</si>
  <si>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</si>
  <si>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</si>
  <si>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</si>
  <si>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</si>
  <si>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</si>
  <si>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</si>
  <si>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</si>
  <si>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</si>
  <si>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</si>
  <si>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</si>
  <si>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</si>
  <si>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</si>
  <si>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</si>
  <si>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</si>
  <si>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</si>
  <si>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</si>
  <si>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</si>
  <si>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</si>
  <si>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</si>
  <si>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</si>
  <si>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</si>
  <si>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</si>
  <si>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</si>
  <si>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</si>
  <si>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</si>
  <si>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</si>
  <si>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</si>
  <si>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</si>
  <si>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</si>
  <si>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</si>
  <si>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</si>
  <si>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</si>
  <si>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</si>
  <si>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</si>
  <si>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</si>
  <si>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</si>
  <si>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</si>
  <si>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</si>
  <si>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</si>
  <si>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</si>
  <si>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</si>
  <si>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</si>
  <si>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</si>
  <si>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</si>
  <si>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</si>
  <si>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</si>
  <si>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</si>
  <si>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</si>
  <si>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</si>
  <si>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</si>
  <si>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</si>
  <si>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</si>
  <si>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</si>
  <si>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</si>
  <si>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</si>
  <si>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</si>
  <si>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</si>
  <si>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</si>
  <si>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</si>
  <si>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</si>
  <si>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</si>
  <si>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</si>
  <si>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</si>
  <si>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</si>
  <si>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</si>
  <si>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</si>
  <si>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</si>
  <si>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</si>
  <si>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</si>
  <si>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</si>
  <si>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</si>
  <si>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</si>
  <si>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</si>
  <si>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</si>
  <si>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</si>
  <si>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</si>
  <si>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</si>
  <si>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</si>
  <si>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</si>
  <si>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</si>
  <si>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</si>
  <si>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</si>
  <si>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</si>
  <si>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</si>
  <si>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</si>
  <si>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</si>
  <si>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</si>
  <si>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</si>
  <si>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</si>
  <si>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</si>
  <si>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</si>
  <si>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</si>
  <si>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</si>
  <si>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</si>
  <si>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</si>
  <si>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</si>
  <si>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</si>
  <si>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</si>
  <si>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</si>
  <si>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</si>
  <si>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</si>
  <si>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</si>
  <si>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</si>
  <si>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</si>
  <si>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</si>
  <si>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</si>
  <si>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</si>
  <si>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</si>
  <si>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</si>
  <si>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</si>
  <si>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</si>
  <si>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</si>
  <si>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</si>
  <si>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</si>
  <si>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</si>
  <si>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</si>
  <si>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</si>
  <si>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</si>
  <si>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</si>
  <si>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</si>
  <si>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</si>
  <si>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</si>
  <si>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</si>
  <si>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</si>
  <si>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</si>
  <si>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</si>
  <si>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</si>
  <si>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</si>
  <si>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</si>
  <si>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</si>
  <si>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</si>
  <si>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</si>
  <si>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</si>
  <si>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</si>
  <si>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</si>
  <si>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</si>
  <si>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</si>
  <si>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</si>
  <si>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</si>
  <si>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</si>
  <si>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</si>
  <si>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</si>
  <si>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</si>
  <si>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</si>
  <si>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</si>
  <si>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</si>
  <si>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</si>
  <si>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</si>
  <si>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</si>
  <si>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</si>
  <si>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</si>
  <si>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</si>
  <si>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</si>
  <si>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</si>
  <si>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</si>
  <si>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</si>
  <si>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</si>
  <si>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</si>
  <si>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</si>
  <si>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</si>
  <si>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</si>
  <si>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</si>
  <si>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</si>
  <si>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</si>
  <si>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</si>
  <si>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</si>
  <si>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</si>
  <si>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</si>
  <si>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</si>
  <si>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</si>
  <si>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</si>
  <si>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</si>
  <si>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</si>
  <si>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</si>
  <si>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</si>
  <si>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</si>
  <si>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</si>
  <si>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</si>
  <si>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</si>
  <si>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</si>
  <si>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</si>
  <si>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</si>
  <si>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</si>
  <si>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</si>
  <si>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</si>
  <si>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</si>
  <si>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</si>
  <si>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</si>
  <si>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</si>
  <si>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</si>
  <si>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</si>
  <si>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</si>
  <si>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</si>
  <si>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</si>
  <si>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</si>
  <si>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</si>
  <si>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</si>
  <si>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</si>
  <si>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</si>
  <si>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</si>
  <si>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</si>
  <si>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</si>
  <si>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</si>
  <si>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</si>
  <si>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</si>
  <si>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</si>
  <si>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</si>
  <si>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</si>
  <si>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</si>
  <si>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</si>
  <si>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</si>
  <si>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</si>
  <si>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</si>
  <si>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</si>
  <si>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</si>
  <si>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</si>
  <si>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</si>
  <si>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</si>
  <si>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</si>
  <si>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</si>
  <si>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</si>
  <si>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</si>
  <si>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</si>
  <si>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</si>
  <si>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</si>
  <si>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</si>
  <si>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</si>
  <si>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</si>
  <si>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</si>
  <si>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</si>
  <si>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</si>
  <si>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</si>
  <si>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</si>
  <si>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</si>
  <si>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</si>
  <si>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</si>
  <si>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</si>
  <si>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</si>
  <si>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</si>
  <si>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</si>
  <si>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</si>
  <si>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</si>
  <si>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</si>
  <si>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</si>
  <si>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</si>
  <si>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</si>
  <si>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</si>
  <si>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</si>
  <si>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</si>
  <si>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</si>
  <si>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</si>
  <si>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</si>
  <si>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</si>
  <si>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</si>
  <si>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</si>
  <si>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</si>
  <si>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</si>
  <si>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</si>
  <si>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</si>
  <si>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</si>
  <si>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</si>
  <si>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</si>
  <si>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</si>
  <si>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</si>
  <si>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</si>
  <si>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</si>
  <si>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</si>
  <si>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</si>
  <si>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</si>
  <si>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</si>
  <si>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</si>
  <si>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</si>
  <si>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</si>
  <si>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</si>
  <si>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</si>
  <si>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</si>
  <si>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</si>
  <si>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</si>
  <si>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</si>
  <si>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</si>
  <si>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</si>
  <si>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</si>
  <si>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</si>
  <si>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</si>
  <si>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</si>
  <si>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</si>
  <si>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</si>
  <si>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</si>
  <si>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</si>
  <si>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</si>
  <si>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</si>
  <si>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</si>
  <si>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</si>
  <si>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</si>
  <si>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</si>
  <si>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</si>
  <si>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</si>
  <si>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</si>
  <si>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</si>
  <si>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</si>
  <si>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</si>
  <si>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</si>
  <si>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</si>
  <si>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</si>
  <si>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</si>
  <si>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</si>
  <si>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</si>
  <si>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</si>
  <si>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</si>
  <si>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</si>
  <si>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</si>
  <si>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</si>
  <si>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</si>
  <si>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</si>
  <si>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</si>
  <si>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</si>
  <si>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</si>
  <si>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</si>
  <si>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</si>
  <si>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</si>
  <si>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</si>
  <si>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</si>
  <si>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</si>
  <si>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</si>
  <si>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</si>
  <si>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</si>
  <si>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</si>
  <si>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</si>
  <si>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</si>
  <si>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</si>
  <si>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</si>
  <si>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</si>
  <si>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</si>
  <si>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</si>
  <si>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</si>
  <si>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</si>
  <si>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</si>
  <si>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</si>
  <si>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</si>
  <si>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</si>
  <si>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</si>
  <si>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</si>
  <si>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</si>
  <si>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</si>
  <si>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</si>
  <si>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</si>
  <si>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</si>
  <si>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</si>
  <si>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</si>
  <si>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</si>
  <si>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</si>
  <si>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</si>
  <si>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</si>
  <si>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</si>
  <si>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</si>
  <si>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</si>
  <si>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</si>
  <si>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</si>
  <si>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</si>
  <si>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</si>
  <si>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</si>
  <si>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</si>
  <si>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</si>
  <si>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</si>
  <si>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</si>
  <si>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</si>
  <si>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</si>
  <si>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</si>
  <si>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</si>
  <si>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</si>
  <si>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</si>
  <si>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</si>
  <si>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</si>
  <si>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</si>
  <si>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</si>
  <si>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</si>
  <si>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</si>
  <si>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</si>
  <si>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</si>
  <si>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</si>
  <si>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</si>
  <si>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</si>
  <si>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</si>
  <si>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</si>
  <si>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</si>
  <si>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</si>
  <si>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</si>
  <si>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</si>
  <si>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</si>
  <si>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</si>
  <si>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</si>
  <si>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</si>
  <si>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</si>
  <si>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</si>
  <si>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</si>
  <si>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</si>
  <si>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</si>
  <si>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</si>
  <si>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</si>
  <si>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</si>
  <si>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</si>
  <si>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</si>
  <si>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</si>
  <si>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</si>
  <si>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</si>
  <si>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</si>
  <si>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</si>
  <si>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</si>
  <si>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</si>
  <si>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</si>
  <si>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</si>
  <si>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</si>
  <si>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</si>
  <si>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</si>
  <si>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</si>
  <si>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</si>
  <si>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</si>
  <si>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</si>
  <si>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</si>
  <si>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</si>
  <si>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</si>
  <si>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</si>
  <si>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</si>
  <si>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</si>
  <si>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</si>
  <si>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</si>
  <si>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</si>
  <si>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</si>
  <si>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</si>
  <si>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</si>
  <si>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</si>
  <si>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</si>
  <si>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</si>
  <si>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</si>
  <si>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</si>
  <si>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</si>
  <si>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</si>
  <si>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</si>
  <si>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</si>
  <si>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</si>
  <si>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</si>
  <si>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</si>
  <si>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</si>
  <si>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</si>
  <si>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</si>
  <si>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</si>
  <si>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</si>
  <si>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</si>
  <si>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</si>
  <si>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</si>
  <si>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</si>
  <si>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</si>
  <si>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</si>
  <si>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</si>
  <si>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</si>
  <si>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</si>
  <si>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</si>
  <si>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</si>
  <si>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</si>
  <si>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</si>
  <si>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</si>
  <si>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</si>
  <si>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</si>
  <si>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</si>
  <si>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</si>
  <si>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</si>
  <si>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</si>
  <si>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</si>
  <si>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</si>
  <si>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</si>
  <si>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</si>
  <si>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</si>
  <si>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</si>
  <si>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</si>
  <si>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</si>
  <si>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</si>
  <si>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</si>
  <si>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</si>
  <si>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</si>
  <si>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</si>
  <si>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</si>
  <si>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</si>
  <si>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</si>
  <si>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</si>
  <si>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</si>
  <si>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</si>
  <si>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</si>
  <si>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</si>
  <si>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</si>
  <si>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</si>
  <si>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</si>
  <si>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</si>
  <si>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</si>
  <si>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</si>
  <si>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</si>
  <si>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</si>
  <si>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</si>
  <si>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</si>
  <si>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</si>
  <si>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</si>
  <si>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</si>
  <si>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</si>
  <si>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</si>
  <si>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</si>
  <si>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</si>
  <si>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</si>
  <si>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</si>
  <si>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</si>
  <si>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</si>
  <si>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</si>
  <si>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</si>
  <si>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</si>
  <si>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</si>
  <si>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</si>
  <si>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</si>
  <si>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</si>
  <si>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</si>
  <si>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</si>
  <si>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</si>
  <si>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</si>
  <si>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</si>
  <si>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</si>
  <si>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</si>
  <si>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</si>
  <si>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</si>
  <si>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</si>
  <si>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</si>
  <si>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</si>
  <si>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</si>
  <si>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</si>
  <si>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</si>
  <si>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</si>
  <si>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</si>
  <si>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</si>
  <si>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</si>
  <si>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</si>
  <si>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</si>
  <si>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</si>
  <si>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</si>
  <si>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</si>
  <si>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</si>
  <si>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</si>
  <si>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</si>
  <si>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</si>
  <si>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</si>
  <si>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</si>
  <si>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</si>
  <si>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</si>
  <si>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</si>
  <si>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</si>
  <si>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</si>
  <si>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</si>
  <si>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</si>
  <si>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</si>
  <si>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</si>
  <si>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</si>
  <si>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</si>
  <si>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</si>
  <si>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</si>
  <si>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</si>
  <si>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</si>
  <si>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</si>
  <si>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</si>
  <si>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</si>
  <si>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</si>
  <si>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</si>
  <si>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</si>
  <si>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</si>
  <si>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</si>
  <si>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</si>
  <si>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</si>
  <si>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</si>
  <si>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</si>
  <si>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</si>
  <si>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</si>
  <si>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</si>
  <si>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</si>
  <si>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</si>
  <si>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</si>
  <si>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</si>
  <si>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</si>
  <si>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</si>
  <si>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</si>
  <si>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</si>
  <si>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</si>
  <si>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</si>
  <si>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</si>
  <si>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</si>
  <si>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</si>
  <si>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</si>
  <si>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</si>
  <si>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</si>
  <si>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</si>
  <si>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</si>
  <si>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</si>
  <si>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</si>
  <si>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</si>
  <si>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</si>
  <si>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</si>
  <si>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</si>
  <si>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</si>
  <si>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</si>
  <si>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</si>
  <si>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</si>
  <si>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</si>
  <si>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</si>
  <si>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</si>
  <si>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</si>
  <si>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</si>
  <si>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</si>
  <si>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</si>
  <si>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</si>
  <si>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</si>
  <si>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</si>
  <si>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</si>
  <si>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</si>
  <si>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</si>
  <si>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</si>
  <si>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</si>
  <si>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</si>
  <si>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</si>
  <si>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</si>
  <si>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</si>
  <si>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</si>
  <si>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</si>
  <si>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</si>
  <si>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</si>
  <si>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</si>
  <si>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</si>
  <si>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</si>
  <si>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</si>
  <si>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</si>
  <si>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</si>
  <si>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</si>
  <si>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</si>
  <si>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</si>
  <si>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</si>
  <si>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</si>
  <si>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</si>
  <si>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</si>
  <si>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</si>
  <si>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</si>
  <si>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</si>
  <si>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</si>
  <si>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</si>
  <si>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</si>
  <si>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</si>
  <si>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</si>
  <si>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</si>
  <si>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</si>
  <si>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</si>
  <si>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</si>
  <si>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</si>
  <si>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</si>
  <si>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</si>
  <si>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</si>
  <si>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</si>
  <si>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</si>
  <si>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</si>
  <si>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</si>
  <si>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</si>
  <si>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</si>
  <si>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</si>
  <si>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</si>
  <si>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</si>
  <si>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</si>
  <si>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</si>
  <si>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</si>
  <si>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</si>
  <si>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</si>
  <si>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</si>
  <si>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</si>
  <si>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</si>
  <si>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</si>
  <si>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</si>
  <si>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</si>
  <si>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</si>
  <si>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</si>
  <si>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</si>
  <si>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</si>
  <si>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</si>
  <si>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</si>
  <si>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</si>
  <si>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</si>
  <si>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</si>
  <si>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</si>
  <si>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</si>
  <si>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</si>
  <si>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</si>
  <si>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</si>
  <si>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</si>
  <si>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</si>
  <si>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</si>
  <si>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</si>
  <si>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</si>
  <si>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</si>
  <si>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</si>
  <si>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</si>
  <si>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</si>
  <si>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</si>
  <si>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</si>
  <si>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</si>
  <si>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</si>
  <si>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</si>
  <si>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</si>
  <si>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</si>
  <si>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</si>
  <si>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</si>
  <si>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</si>
  <si>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</si>
  <si>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</si>
  <si>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</si>
  <si>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</si>
  <si>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</si>
  <si>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</si>
  <si>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</si>
  <si>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</si>
  <si>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</si>
  <si>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</si>
  <si>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</si>
  <si>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</si>
  <si>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</si>
  <si>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</si>
  <si>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</si>
  <si>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</si>
  <si>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</si>
  <si>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</si>
  <si>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</si>
  <si>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</si>
  <si>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</si>
  <si>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</si>
  <si>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</si>
  <si>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</si>
  <si>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</si>
  <si>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</si>
  <si>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</si>
  <si>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</si>
  <si>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</si>
  <si>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</si>
  <si>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</si>
  <si>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</si>
  <si>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</si>
  <si>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</si>
  <si>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</si>
  <si>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</si>
  <si>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</si>
  <si>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</si>
  <si>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</si>
  <si>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</si>
  <si>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</si>
  <si>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</si>
  <si>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</si>
  <si>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</si>
  <si>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</si>
  <si>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</si>
  <si>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</si>
  <si>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</si>
  <si>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</si>
  <si>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</si>
  <si>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</si>
  <si>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</si>
  <si>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</si>
  <si>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</si>
  <si>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</si>
  <si>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</si>
  <si>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</si>
  <si>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</si>
  <si>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</si>
  <si>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</si>
  <si>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</si>
  <si>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</si>
  <si>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</si>
  <si>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</si>
  <si>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</si>
  <si>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</si>
  <si>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</si>
  <si>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</si>
  <si>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</si>
  <si>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</si>
  <si>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</si>
  <si>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</si>
  <si>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</si>
  <si>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</si>
  <si>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</si>
  <si>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</si>
  <si>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</si>
  <si>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</si>
  <si>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</si>
  <si>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</si>
  <si>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</si>
  <si>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</si>
  <si>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</si>
  <si>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</si>
  <si>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</si>
  <si>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</si>
  <si>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</si>
  <si>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</si>
  <si>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</si>
  <si>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</si>
  <si>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</si>
  <si>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</si>
  <si>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</si>
  <si>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</si>
  <si>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</si>
  <si>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</si>
  <si>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</si>
  <si>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</si>
  <si>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</si>
  <si>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</si>
  <si>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</si>
  <si>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</si>
  <si>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</si>
  <si>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</si>
  <si>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</si>
  <si>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</si>
  <si>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</si>
  <si>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</si>
  <si>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</si>
  <si>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</si>
  <si>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</si>
  <si>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</si>
  <si>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</si>
  <si>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</si>
  <si>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</si>
  <si>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</si>
  <si>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</si>
  <si>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</si>
  <si>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</si>
  <si>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</si>
  <si>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</si>
  <si>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</si>
  <si>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</si>
  <si>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</si>
  <si>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</si>
  <si>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</si>
  <si>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</si>
  <si>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</si>
  <si>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</si>
  <si>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</si>
  <si>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</si>
  <si>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</si>
  <si>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</si>
  <si>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</si>
  <si>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</si>
  <si>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</si>
  <si>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</si>
  <si>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</si>
  <si>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</si>
  <si>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</si>
  <si>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</si>
  <si>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</si>
  <si>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</si>
  <si>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</si>
  <si>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</si>
  <si>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</si>
  <si>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</si>
  <si>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</si>
  <si>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</si>
  <si>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</si>
  <si>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</si>
  <si>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</si>
  <si>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</si>
  <si>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</si>
  <si>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</si>
  <si>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</si>
  <si>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</si>
  <si>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</si>
  <si>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</si>
  <si>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</si>
  <si>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</si>
  <si>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</si>
  <si>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</si>
  <si>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</si>
  <si>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</si>
  <si>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</si>
  <si>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</si>
  <si>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</si>
  <si>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</si>
  <si>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</si>
  <si>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</si>
  <si>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</si>
  <si>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</si>
  <si>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</si>
  <si>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</si>
  <si>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</si>
  <si>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</si>
  <si>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</si>
  <si>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</si>
  <si>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</si>
  <si>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</si>
  <si>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</si>
  <si>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</si>
  <si>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</si>
  <si>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</si>
  <si>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</si>
  <si>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</si>
  <si>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</si>
  <si>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</si>
  <si>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</si>
  <si>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</si>
  <si>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</si>
  <si>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</si>
  <si>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</si>
  <si>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</si>
  <si>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</si>
  <si>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</si>
  <si>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</si>
  <si>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</si>
  <si>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</si>
  <si>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</si>
  <si>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</si>
  <si>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</si>
  <si>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</si>
  <si>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</si>
  <si>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</si>
  <si>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</si>
  <si>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</si>
  <si>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</si>
  <si>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</si>
  <si>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</si>
  <si>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</si>
  <si>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</si>
  <si>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</si>
  <si>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</si>
  <si>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</si>
  <si>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</si>
  <si>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</si>
  <si>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</si>
  <si>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</si>
  <si>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</si>
  <si>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</si>
  <si>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</si>
  <si>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</si>
  <si>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</si>
  <si>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</si>
  <si>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</si>
  <si>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</si>
  <si>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</si>
  <si>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</si>
  <si>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</si>
  <si>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</si>
  <si>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</si>
  <si>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</si>
  <si>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</si>
  <si>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</si>
  <si>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</si>
  <si>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</si>
  <si>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</si>
  <si>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</si>
  <si>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</si>
  <si>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</si>
  <si>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</si>
  <si>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</si>
  <si>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</si>
  <si>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</si>
  <si>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</si>
  <si>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</si>
  <si>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</si>
  <si>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</si>
  <si>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</si>
  <si>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</si>
  <si>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</si>
  <si>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</si>
  <si>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</si>
  <si>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</si>
  <si>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</si>
  <si>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</si>
  <si>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</si>
  <si>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</si>
  <si>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</si>
  <si>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</si>
  <si>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</si>
  <si>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</si>
  <si>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</si>
  <si>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</si>
  <si>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</si>
  <si>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</si>
  <si>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</si>
  <si>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</si>
  <si>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</si>
  <si>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</si>
  <si>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</si>
  <si>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</si>
  <si>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</si>
  <si>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</si>
  <si>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</si>
  <si>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</si>
  <si>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</si>
  <si>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</si>
  <si>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</si>
  <si>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</si>
  <si>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</si>
  <si>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</si>
  <si>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</si>
  <si>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</si>
  <si>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</si>
  <si>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</si>
  <si>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</si>
  <si>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</si>
  <si>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</si>
  <si>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</si>
  <si>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</si>
  <si>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</si>
  <si>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</si>
  <si>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</si>
  <si>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</si>
  <si>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</si>
  <si>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</si>
  <si>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</si>
  <si>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</si>
  <si>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</si>
  <si>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</si>
  <si>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</si>
  <si>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</si>
  <si>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</si>
  <si>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</si>
  <si>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</si>
  <si>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</si>
  <si>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</si>
  <si>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</si>
  <si>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</si>
  <si>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</si>
  <si>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</si>
  <si>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</si>
  <si>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</si>
  <si>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</si>
  <si>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</si>
  <si>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</si>
  <si>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</si>
  <si>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</si>
  <si>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</si>
  <si>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</si>
  <si>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</si>
  <si>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</si>
  <si>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</si>
  <si>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</si>
  <si>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</si>
  <si>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</si>
  <si>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</si>
  <si>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</si>
  <si>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</si>
  <si>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</si>
  <si>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</si>
  <si>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</si>
  <si>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</si>
  <si>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</si>
  <si>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</si>
  <si>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</si>
  <si>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</si>
  <si>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</si>
  <si>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</si>
  <si>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</si>
  <si>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</si>
  <si>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</si>
  <si>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</si>
  <si>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</si>
  <si>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</si>
  <si>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</si>
  <si>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</si>
  <si>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</si>
  <si>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</si>
  <si>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</si>
  <si>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</si>
  <si>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</si>
  <si>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</si>
  <si>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</si>
  <si>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</si>
  <si>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</si>
  <si>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</si>
  <si>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</si>
  <si>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</si>
  <si>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</si>
  <si>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</si>
  <si>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</si>
  <si>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</si>
  <si>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</si>
  <si>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</si>
  <si>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</si>
  <si>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</si>
  <si>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</si>
  <si>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</si>
  <si>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</si>
  <si>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</si>
  <si>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</si>
  <si>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</si>
  <si>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</si>
  <si>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</si>
  <si>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</si>
  <si>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</si>
  <si>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</si>
  <si>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</si>
  <si>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</si>
  <si>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</si>
  <si>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</si>
  <si>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</si>
  <si>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</si>
  <si>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</si>
  <si>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</si>
  <si>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</si>
  <si>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</si>
  <si>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</si>
  <si>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</si>
  <si>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</si>
  <si>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</si>
  <si>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</si>
  <si>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</si>
  <si>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</si>
  <si>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</si>
  <si>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</si>
  <si>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</si>
  <si>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</si>
  <si>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</si>
  <si>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</si>
  <si>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</si>
  <si>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</si>
  <si>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</si>
  <si>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</si>
  <si>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</si>
  <si>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</si>
  <si>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</si>
  <si>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</si>
  <si>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</si>
  <si>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</si>
  <si>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</si>
  <si>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</si>
  <si>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</si>
  <si>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</si>
  <si>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</si>
  <si>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</si>
  <si>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</si>
  <si>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</si>
  <si>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</si>
  <si>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</si>
  <si>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</si>
  <si>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</si>
  <si>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</si>
  <si>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</si>
  <si>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</si>
  <si>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</si>
  <si>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</si>
  <si>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</si>
  <si>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</si>
  <si>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</si>
  <si>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</si>
  <si>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</si>
  <si>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</si>
  <si>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</si>
  <si>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</si>
  <si>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</si>
  <si>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</si>
  <si>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</si>
  <si>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</si>
  <si>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</si>
  <si>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</si>
  <si>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</si>
  <si>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</si>
  <si>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</si>
  <si>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</si>
  <si>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</si>
  <si>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</si>
  <si>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</si>
  <si>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</si>
  <si>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</si>
  <si>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</si>
  <si>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</si>
  <si>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</si>
  <si>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</si>
  <si>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</si>
  <si>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</si>
  <si>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</si>
  <si>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</si>
  <si>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</si>
  <si>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</si>
  <si>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</si>
  <si>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</si>
  <si>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</si>
  <si>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</si>
  <si>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</si>
  <si>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</si>
  <si>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</si>
  <si>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</si>
  <si>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</si>
  <si>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</si>
  <si>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</si>
  <si>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</si>
  <si>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</si>
  <si>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</si>
  <si>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</si>
  <si>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</si>
  <si>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</si>
  <si>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</si>
  <si>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</si>
  <si>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</si>
  <si>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</si>
  <si>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</si>
  <si>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</si>
  <si>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</si>
  <si>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</si>
  <si>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</si>
  <si>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</si>
  <si>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</si>
  <si>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</si>
  <si>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</si>
  <si>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</si>
  <si>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</si>
  <si>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</si>
  <si>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</si>
  <si>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</si>
  <si>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</si>
  <si>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</si>
  <si>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</si>
  <si>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</si>
  <si>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</si>
  <si>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</si>
  <si>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</si>
  <si>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</si>
  <si>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</si>
  <si>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</si>
  <si>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</si>
  <si>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</si>
  <si>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2021-20-1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</si>
  <si>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</si>
  <si>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MEN-ICETEX</t>
  </si>
  <si>
    <t>FONADE</t>
  </si>
  <si>
    <t>INSTITUTO COLOMBIANO DE BIENESTAR FAMILIAR</t>
  </si>
  <si>
    <t>20176</t>
  </si>
  <si>
    <t>20803</t>
  </si>
  <si>
    <t>2121268</t>
  </si>
  <si>
    <t>2123442</t>
  </si>
  <si>
    <t>2130517</t>
  </si>
  <si>
    <t>20-467-2014</t>
  </si>
  <si>
    <t>20-259-2016</t>
  </si>
  <si>
    <t>20-671-2016</t>
  </si>
  <si>
    <t>20351-2017</t>
  </si>
  <si>
    <t>20-293-2018</t>
  </si>
  <si>
    <t>20-79-2019</t>
  </si>
  <si>
    <t>251813-515</t>
  </si>
  <si>
    <t>25182020-168</t>
  </si>
  <si>
    <t>prestacion de servicios para brindar atencion integral en educacion inicial, cuidado y nutricion de los niños y niñas menores de 5 años del SIBEN I Y II o desplazados, beneficiarios del programa de Atencion Inmtegral de Primera Infancia -PAIPI- en la modalidad o las modalidades de atencion seleccionadas.</t>
  </si>
  <si>
    <t>prestar los servicios de atención integral en educación inicial, cuidado y nutrición a los niños y niñas menores de cinco (5) años registrados en el SISBÉN I,II, III o en situación de desplazamiento, beneficiarios del programa de Atención Integral a la Primera Infancia PAIPI, en tránsito a la Estrategia de “cero a siempre” a través de propuesta de intervención oportunas, pertinentes y de calidad en la modalidad de atención definida por la entidad territorial adherente.</t>
  </si>
  <si>
    <t xml:space="preserve">prestar educacion integral en educacion inicial, cuidado y nutricion a los niño y niñas menores de (5) años en condicio de vulnerabilidad, vinculados al programa de Atencion integral a la primera infancia PAIPi, en transito a la estrategia de cero a siempre, a traves de propuestas de intervencion oportunas, pertinentes, y de calidad </t>
  </si>
  <si>
    <t xml:space="preserve"> prestar los servicios de atención integral en educación inicial, cuidado y nutrición a los niños y niñas menores de cinco (5) años registrados en el SISBÉN I,II, III o en situación de desplazamiento, beneficiarios del programa de Atención Integral a la Primera Infancia PAIPI, en tránsito a la Estrategia de “cero a siempre” a través de propuesta de intervención oportunas, pertinentes y de calidad en la modalidad de atención definida por la entidad territorial adherente.</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</si>
  <si>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lienamientos , las directrices y parametros establecidos por el ICBF</t>
  </si>
  <si>
    <t>prestar el servicio de atencon, educacion inicial  y cuidado  a los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lienamientos , las directrices y parametros establecidos por el ICBF, en el marco de la estrategia de atencion integral de cero a siempre.</t>
  </si>
  <si>
    <t>Prestar el servicio de atencion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lienamientos , las directrices y parametros establecidos por el ICBF en el servicio de desarrollo infantil en medio familiar.</t>
  </si>
  <si>
    <t>Prestar el servicio de educacion inicial  en el marco de atencion integral a Mujeres gestantes,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 las directrices y parametros establecidos por el ICB, en armonia con la politica de estado para el  desarrollo integral de la primera infnacia "de cero a siempr", en el desarrollo infantil en medio familiar.</t>
  </si>
  <si>
    <t xml:space="preserve">prestar el servicio CENTRO DE DESARROLLO INFANTIL CDI de confomirdad con el manual operativo de la modalidd institucional y las directrices establecidas por el ICBF    en armonia con la politica de estado para el desarrollo integral de la primera infancia de cero a siempre </t>
  </si>
  <si>
    <t xml:space="preserve">HARRIER HELEN MARTING BUITRAGO </t>
  </si>
  <si>
    <t>HARRIER HELEN MARTING BUITRAGO</t>
  </si>
  <si>
    <t>8734101  cel 3143138911</t>
  </si>
  <si>
    <t>fundacionnuevaera@hotmail.com</t>
  </si>
  <si>
    <t>Calle 17 No. 15 - 44 Santa anita  - Fusagasuga</t>
  </si>
  <si>
    <t>Calle 6b No. 33-35 Ceiba – Alta Gracia Mz 1 Casa 2 valledupar</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</si>
</sst>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5" zoomScale="85" zoomScaleNormal="85" zoomScaleSheetLayoutView="40" zoomScalePageLayoutView="40" workbookViewId="0">
      <selection activeCell="B199" sqref="B199:N19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2653</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79" t="str">
        <f>HYPERLINK("#MI_Oferente_Singular!A114","CAPACIDAD RESIDUAL")</f>
        <v>CAPACIDAD RESIDUAL</v>
      </c>
      <c r="F8" s="180"/>
      <c r="G8" s="18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79" t="str">
        <f>HYPERLINK("#MI_Oferente_Singular!A162","TALENTO HUMANO")</f>
        <v>TALENTO HUMANO</v>
      </c>
      <c r="F9" s="180"/>
      <c r="G9" s="18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79" t="str">
        <f>HYPERLINK("#MI_Oferente_Singular!F162","INFRAESTRUCTURA")</f>
        <v>INFRAESTRUCTURA</v>
      </c>
      <c r="F10" s="180"/>
      <c r="G10" s="18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2676</v>
      </c>
      <c r="D15" s="35"/>
      <c r="E15" s="35"/>
      <c r="F15" s="5"/>
      <c r="G15" s="32" t="s">
        <v>1168</v>
      </c>
      <c r="H15" s="103" t="s">
        <v>459</v>
      </c>
      <c r="I15" s="32" t="s">
        <v>2624</v>
      </c>
      <c r="J15" s="108" t="s">
        <v>2626</v>
      </c>
      <c r="L15" s="205" t="s">
        <v>8</v>
      </c>
      <c r="M15" s="205"/>
      <c r="N15" s="124"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25">
      <c r="A20" s="9"/>
      <c r="B20" s="109">
        <v>802021835</v>
      </c>
      <c r="C20" s="5"/>
      <c r="D20" s="73"/>
      <c r="E20" s="5"/>
      <c r="F20" s="5"/>
      <c r="G20" s="5"/>
      <c r="H20" s="182"/>
      <c r="I20" s="145" t="s">
        <v>459</v>
      </c>
      <c r="J20" s="146" t="s">
        <v>461</v>
      </c>
      <c r="K20" s="147">
        <v>3690186384</v>
      </c>
      <c r="L20" s="148">
        <v>44200</v>
      </c>
      <c r="M20" s="148">
        <v>44561</v>
      </c>
      <c r="N20" s="131">
        <f>+(M20-L20)/30</f>
        <v>12.033333333333333</v>
      </c>
      <c r="O20" s="134"/>
      <c r="U20" s="130"/>
      <c r="V20" s="105">
        <f ca="1">NOW()</f>
        <v>44201.625989930559</v>
      </c>
      <c r="W20" s="105">
        <f ca="1">NOW()</f>
        <v>44201.625989930559</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5"/>
      <c r="I37" s="126"/>
      <c r="J37" s="126"/>
      <c r="K37" s="126"/>
      <c r="L37" s="126"/>
      <c r="M37" s="126"/>
      <c r="N37" s="126"/>
      <c r="O37" s="127"/>
    </row>
    <row r="38" spans="1:16" ht="21" customHeight="1" x14ac:dyDescent="0.25">
      <c r="A38" s="9"/>
      <c r="B38" s="174" t="str">
        <f>VLOOKUP(B20,EAS!A2:B1439,2,0)</f>
        <v>FUNDACIÓN NUEVA ERA ECOLOGICA</v>
      </c>
      <c r="C38" s="174"/>
      <c r="D38" s="174"/>
      <c r="E38" s="174"/>
      <c r="F38" s="174"/>
      <c r="G38" s="5"/>
      <c r="H38" s="128"/>
      <c r="I38" s="186" t="s">
        <v>7</v>
      </c>
      <c r="J38" s="186"/>
      <c r="K38" s="186"/>
      <c r="L38" s="186"/>
      <c r="M38" s="186"/>
      <c r="N38" s="186"/>
      <c r="O38" s="129"/>
    </row>
    <row r="39" spans="1:16" ht="42.95" customHeight="1" thickBot="1" x14ac:dyDescent="0.3">
      <c r="A39" s="10"/>
      <c r="B39" s="11"/>
      <c r="C39" s="11"/>
      <c r="D39" s="11"/>
      <c r="E39" s="11"/>
      <c r="F39" s="11"/>
      <c r="G39" s="11"/>
      <c r="H39" s="10"/>
      <c r="I39" s="218" t="s">
        <v>2677</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2654</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8" t="s">
        <v>2678</v>
      </c>
      <c r="C48" s="110" t="s">
        <v>31</v>
      </c>
      <c r="D48" s="117" t="s">
        <v>2681</v>
      </c>
      <c r="E48" s="141">
        <v>40282</v>
      </c>
      <c r="F48" s="141">
        <v>40522</v>
      </c>
      <c r="G48" s="156">
        <f>IF(AND(E48&lt;&gt;"",F48&lt;&gt;""),((F48-E48)/30),"")</f>
        <v>8</v>
      </c>
      <c r="H48" s="118" t="s">
        <v>2694</v>
      </c>
      <c r="I48" s="111" t="s">
        <v>459</v>
      </c>
      <c r="J48" s="111" t="s">
        <v>461</v>
      </c>
      <c r="K48" s="119">
        <v>1036890236</v>
      </c>
      <c r="L48" s="112" t="s">
        <v>1148</v>
      </c>
      <c r="M48" s="113">
        <v>1</v>
      </c>
      <c r="N48" s="112" t="s">
        <v>27</v>
      </c>
      <c r="O48" s="112" t="s">
        <v>1148</v>
      </c>
      <c r="P48" s="78"/>
    </row>
    <row r="49" spans="1:16" s="6" customFormat="1" ht="24.75" customHeight="1" x14ac:dyDescent="0.25">
      <c r="A49" s="139">
        <v>2</v>
      </c>
      <c r="B49" s="118" t="s">
        <v>2678</v>
      </c>
      <c r="C49" s="110" t="s">
        <v>31</v>
      </c>
      <c r="D49" s="117" t="s">
        <v>2682</v>
      </c>
      <c r="E49" s="141">
        <v>40801</v>
      </c>
      <c r="F49" s="141">
        <v>40891</v>
      </c>
      <c r="G49" s="156">
        <f t="shared" ref="G49:G50" si="2">IF(AND(E49&lt;&gt;"",F49&lt;&gt;""),((F49-E49)/30),"")</f>
        <v>3</v>
      </c>
      <c r="H49" s="118" t="s">
        <v>2694</v>
      </c>
      <c r="I49" s="111" t="s">
        <v>459</v>
      </c>
      <c r="J49" s="111" t="s">
        <v>461</v>
      </c>
      <c r="K49" s="119">
        <v>306482076</v>
      </c>
      <c r="L49" s="112" t="s">
        <v>1148</v>
      </c>
      <c r="M49" s="113">
        <v>1</v>
      </c>
      <c r="N49" s="112" t="s">
        <v>27</v>
      </c>
      <c r="O49" s="112" t="s">
        <v>1148</v>
      </c>
      <c r="P49" s="78"/>
    </row>
    <row r="50" spans="1:16" s="6" customFormat="1" ht="24.75" customHeight="1" x14ac:dyDescent="0.25">
      <c r="A50" s="139">
        <v>3</v>
      </c>
      <c r="B50" s="118" t="s">
        <v>2679</v>
      </c>
      <c r="C50" s="110" t="s">
        <v>31</v>
      </c>
      <c r="D50" s="117" t="s">
        <v>2683</v>
      </c>
      <c r="E50" s="141">
        <v>41018</v>
      </c>
      <c r="F50" s="141">
        <v>41180</v>
      </c>
      <c r="G50" s="156">
        <f t="shared" si="2"/>
        <v>5.4</v>
      </c>
      <c r="H50" s="115" t="s">
        <v>2695</v>
      </c>
      <c r="I50" s="111" t="s">
        <v>459</v>
      </c>
      <c r="J50" s="111" t="s">
        <v>461</v>
      </c>
      <c r="K50" s="119">
        <v>651723462</v>
      </c>
      <c r="L50" s="112" t="s">
        <v>1148</v>
      </c>
      <c r="M50" s="113">
        <v>1</v>
      </c>
      <c r="N50" s="112" t="s">
        <v>27</v>
      </c>
      <c r="O50" s="112" t="s">
        <v>1148</v>
      </c>
      <c r="P50" s="78"/>
    </row>
    <row r="51" spans="1:16" s="6" customFormat="1" ht="24.75" customHeight="1" outlineLevel="1" x14ac:dyDescent="0.25">
      <c r="A51" s="139">
        <v>4</v>
      </c>
      <c r="B51" s="118" t="s">
        <v>2679</v>
      </c>
      <c r="C51" s="110" t="s">
        <v>31</v>
      </c>
      <c r="D51" s="117" t="s">
        <v>2684</v>
      </c>
      <c r="E51" s="141">
        <v>41186</v>
      </c>
      <c r="F51" s="141">
        <v>41258</v>
      </c>
      <c r="G51" s="156">
        <f t="shared" ref="G51:G107" si="3">IF(AND(E51&lt;&gt;"",F51&lt;&gt;""),((F51-E51)/30),"")</f>
        <v>2.4</v>
      </c>
      <c r="H51" s="118" t="s">
        <v>2696</v>
      </c>
      <c r="I51" s="111" t="s">
        <v>459</v>
      </c>
      <c r="J51" s="111" t="s">
        <v>461</v>
      </c>
      <c r="K51" s="119">
        <v>382213760</v>
      </c>
      <c r="L51" s="112" t="s">
        <v>1148</v>
      </c>
      <c r="M51" s="113">
        <v>1</v>
      </c>
      <c r="N51" s="112" t="s">
        <v>27</v>
      </c>
      <c r="O51" s="112" t="s">
        <v>1148</v>
      </c>
      <c r="P51" s="78"/>
    </row>
    <row r="52" spans="1:16" s="7" customFormat="1" ht="24.75" customHeight="1" outlineLevel="1" x14ac:dyDescent="0.25">
      <c r="A52" s="140">
        <v>5</v>
      </c>
      <c r="B52" s="118" t="s">
        <v>2679</v>
      </c>
      <c r="C52" s="110" t="s">
        <v>31</v>
      </c>
      <c r="D52" s="117" t="s">
        <v>2685</v>
      </c>
      <c r="E52" s="141">
        <v>41339</v>
      </c>
      <c r="F52" s="141">
        <v>41453</v>
      </c>
      <c r="G52" s="156">
        <f t="shared" si="3"/>
        <v>3.8</v>
      </c>
      <c r="H52" s="115" t="s">
        <v>2697</v>
      </c>
      <c r="I52" s="111" t="s">
        <v>459</v>
      </c>
      <c r="J52" s="111" t="s">
        <v>461</v>
      </c>
      <c r="K52" s="119">
        <v>372404393</v>
      </c>
      <c r="L52" s="112" t="s">
        <v>1148</v>
      </c>
      <c r="M52" s="113">
        <v>1</v>
      </c>
      <c r="N52" s="112" t="s">
        <v>27</v>
      </c>
      <c r="O52" s="112" t="s">
        <v>1148</v>
      </c>
      <c r="P52" s="79"/>
    </row>
    <row r="53" spans="1:16" s="7" customFormat="1" ht="24.75" customHeight="1" outlineLevel="1" x14ac:dyDescent="0.25">
      <c r="A53" s="140">
        <v>6</v>
      </c>
      <c r="B53" s="118" t="s">
        <v>2680</v>
      </c>
      <c r="C53" s="110" t="s">
        <v>31</v>
      </c>
      <c r="D53" s="117" t="s">
        <v>2692</v>
      </c>
      <c r="E53" s="141">
        <v>41512</v>
      </c>
      <c r="F53" s="141">
        <v>42004</v>
      </c>
      <c r="G53" s="156">
        <f t="shared" si="3"/>
        <v>16.399999999999999</v>
      </c>
      <c r="H53" s="118" t="s">
        <v>2702</v>
      </c>
      <c r="I53" s="117" t="s">
        <v>516</v>
      </c>
      <c r="J53" s="117" t="s">
        <v>90</v>
      </c>
      <c r="K53" s="119">
        <v>222675420</v>
      </c>
      <c r="L53" s="112" t="s">
        <v>1148</v>
      </c>
      <c r="M53" s="113">
        <v>1</v>
      </c>
      <c r="N53" s="112" t="s">
        <v>27</v>
      </c>
      <c r="O53" s="112" t="s">
        <v>1148</v>
      </c>
      <c r="P53" s="79"/>
    </row>
    <row r="54" spans="1:16" s="7" customFormat="1" ht="24.75" customHeight="1" outlineLevel="1" x14ac:dyDescent="0.25">
      <c r="A54" s="140">
        <v>7</v>
      </c>
      <c r="B54" s="118" t="s">
        <v>2680</v>
      </c>
      <c r="C54" s="110" t="s">
        <v>31</v>
      </c>
      <c r="D54" s="117" t="s">
        <v>2686</v>
      </c>
      <c r="E54" s="141">
        <v>42002</v>
      </c>
      <c r="F54" s="141">
        <v>42369</v>
      </c>
      <c r="G54" s="156">
        <f t="shared" si="3"/>
        <v>12.233333333333333</v>
      </c>
      <c r="H54" s="115" t="s">
        <v>2698</v>
      </c>
      <c r="I54" s="117" t="s">
        <v>459</v>
      </c>
      <c r="J54" s="117" t="s">
        <v>461</v>
      </c>
      <c r="K54" s="119">
        <v>2503431263</v>
      </c>
      <c r="L54" s="112" t="s">
        <v>1148</v>
      </c>
      <c r="M54" s="113">
        <v>1</v>
      </c>
      <c r="N54" s="112" t="s">
        <v>27</v>
      </c>
      <c r="O54" s="112" t="s">
        <v>1148</v>
      </c>
      <c r="P54" s="79"/>
    </row>
    <row r="55" spans="1:16" s="7" customFormat="1" ht="24.75" customHeight="1" outlineLevel="1" x14ac:dyDescent="0.25">
      <c r="A55" s="140">
        <v>8</v>
      </c>
      <c r="B55" s="118" t="s">
        <v>2680</v>
      </c>
      <c r="C55" s="110" t="s">
        <v>31</v>
      </c>
      <c r="D55" s="117" t="s">
        <v>2687</v>
      </c>
      <c r="E55" s="141">
        <v>42399</v>
      </c>
      <c r="F55" s="141">
        <v>42719</v>
      </c>
      <c r="G55" s="156">
        <f t="shared" si="3"/>
        <v>10.666666666666666</v>
      </c>
      <c r="H55" s="118" t="s">
        <v>2699</v>
      </c>
      <c r="I55" s="117" t="s">
        <v>459</v>
      </c>
      <c r="J55" s="117" t="s">
        <v>461</v>
      </c>
      <c r="K55" s="114">
        <v>1660597740</v>
      </c>
      <c r="L55" s="112" t="s">
        <v>1148</v>
      </c>
      <c r="M55" s="113">
        <v>1</v>
      </c>
      <c r="N55" s="112" t="s">
        <v>27</v>
      </c>
      <c r="O55" s="112" t="s">
        <v>1148</v>
      </c>
      <c r="P55" s="79"/>
    </row>
    <row r="56" spans="1:16" s="7" customFormat="1" ht="24.75" customHeight="1" outlineLevel="1" x14ac:dyDescent="0.25">
      <c r="A56" s="140">
        <v>9</v>
      </c>
      <c r="B56" s="118" t="s">
        <v>2680</v>
      </c>
      <c r="C56" s="110" t="s">
        <v>31</v>
      </c>
      <c r="D56" s="117" t="s">
        <v>2688</v>
      </c>
      <c r="E56" s="141">
        <v>42720</v>
      </c>
      <c r="F56" s="141">
        <v>43084</v>
      </c>
      <c r="G56" s="156">
        <f t="shared" si="3"/>
        <v>12.133333333333333</v>
      </c>
      <c r="H56" s="118" t="s">
        <v>2700</v>
      </c>
      <c r="I56" s="117" t="s">
        <v>459</v>
      </c>
      <c r="J56" s="117" t="s">
        <v>461</v>
      </c>
      <c r="K56" s="114">
        <v>4194259249</v>
      </c>
      <c r="L56" s="112" t="s">
        <v>1148</v>
      </c>
      <c r="M56" s="113">
        <v>1</v>
      </c>
      <c r="N56" s="112" t="s">
        <v>27</v>
      </c>
      <c r="O56" s="112" t="s">
        <v>26</v>
      </c>
      <c r="P56" s="79"/>
    </row>
    <row r="57" spans="1:16" s="7" customFormat="1" ht="24.75" customHeight="1" outlineLevel="1" x14ac:dyDescent="0.25">
      <c r="A57" s="140">
        <v>10</v>
      </c>
      <c r="B57" s="118" t="s">
        <v>2680</v>
      </c>
      <c r="C57" s="65" t="s">
        <v>31</v>
      </c>
      <c r="D57" s="117" t="s">
        <v>2689</v>
      </c>
      <c r="E57" s="141">
        <v>43067</v>
      </c>
      <c r="F57" s="141">
        <v>43434</v>
      </c>
      <c r="G57" s="156">
        <f t="shared" si="3"/>
        <v>12.233333333333333</v>
      </c>
      <c r="H57" s="118" t="s">
        <v>2701</v>
      </c>
      <c r="I57" s="117" t="s">
        <v>459</v>
      </c>
      <c r="J57" s="117" t="s">
        <v>461</v>
      </c>
      <c r="K57" s="114">
        <v>2454007050</v>
      </c>
      <c r="L57" s="65" t="s">
        <v>1148</v>
      </c>
      <c r="M57" s="67">
        <v>1</v>
      </c>
      <c r="N57" s="65" t="s">
        <v>27</v>
      </c>
      <c r="O57" s="65" t="s">
        <v>1148</v>
      </c>
      <c r="P57" s="79"/>
    </row>
    <row r="58" spans="1:16" s="7" customFormat="1" ht="24.75" customHeight="1" outlineLevel="1" x14ac:dyDescent="0.25">
      <c r="A58" s="140">
        <v>11</v>
      </c>
      <c r="B58" s="118" t="s">
        <v>2680</v>
      </c>
      <c r="C58" s="65" t="s">
        <v>31</v>
      </c>
      <c r="D58" s="117" t="s">
        <v>2690</v>
      </c>
      <c r="E58" s="141">
        <v>43392</v>
      </c>
      <c r="F58" s="141">
        <v>43434</v>
      </c>
      <c r="G58" s="156">
        <f t="shared" si="3"/>
        <v>1.4</v>
      </c>
      <c r="H58" s="118" t="s">
        <v>2701</v>
      </c>
      <c r="I58" s="117" t="s">
        <v>459</v>
      </c>
      <c r="J58" s="117" t="s">
        <v>461</v>
      </c>
      <c r="K58" s="119">
        <v>394326994</v>
      </c>
      <c r="L58" s="65" t="s">
        <v>1148</v>
      </c>
      <c r="M58" s="67">
        <v>1</v>
      </c>
      <c r="N58" s="65" t="s">
        <v>27</v>
      </c>
      <c r="O58" s="65" t="s">
        <v>1148</v>
      </c>
      <c r="P58" s="79"/>
    </row>
    <row r="59" spans="1:16" s="7" customFormat="1" ht="24.75" customHeight="1" outlineLevel="1" x14ac:dyDescent="0.25">
      <c r="A59" s="140">
        <v>12</v>
      </c>
      <c r="B59" s="118" t="s">
        <v>2680</v>
      </c>
      <c r="C59" s="65" t="s">
        <v>31</v>
      </c>
      <c r="D59" s="117" t="s">
        <v>2691</v>
      </c>
      <c r="E59" s="141">
        <v>43482</v>
      </c>
      <c r="F59" s="141">
        <v>43821</v>
      </c>
      <c r="G59" s="156">
        <f t="shared" si="3"/>
        <v>11.3</v>
      </c>
      <c r="H59" s="118" t="s">
        <v>2698</v>
      </c>
      <c r="I59" s="117" t="s">
        <v>459</v>
      </c>
      <c r="J59" s="117" t="s">
        <v>461</v>
      </c>
      <c r="K59" s="119">
        <v>4496427094</v>
      </c>
      <c r="L59" s="65" t="s">
        <v>1148</v>
      </c>
      <c r="M59" s="67">
        <v>1</v>
      </c>
      <c r="N59" s="65" t="s">
        <v>27</v>
      </c>
      <c r="O59" s="65" t="s">
        <v>1148</v>
      </c>
      <c r="P59" s="79"/>
    </row>
    <row r="60" spans="1:16" s="7" customFormat="1" ht="24.75" customHeight="1" outlineLevel="1" x14ac:dyDescent="0.25">
      <c r="A60" s="140">
        <v>13</v>
      </c>
      <c r="B60" s="118" t="s">
        <v>2680</v>
      </c>
      <c r="C60" s="65" t="s">
        <v>31</v>
      </c>
      <c r="D60" s="117" t="s">
        <v>2693</v>
      </c>
      <c r="E60" s="141">
        <v>43878</v>
      </c>
      <c r="F60" s="141">
        <v>44196</v>
      </c>
      <c r="G60" s="156">
        <f t="shared" si="3"/>
        <v>10.6</v>
      </c>
      <c r="H60" s="118" t="s">
        <v>2702</v>
      </c>
      <c r="I60" s="117" t="s">
        <v>516</v>
      </c>
      <c r="J60" s="117" t="s">
        <v>90</v>
      </c>
      <c r="K60" s="119">
        <v>166500342</v>
      </c>
      <c r="L60" s="65" t="s">
        <v>1148</v>
      </c>
      <c r="M60" s="67">
        <v>1</v>
      </c>
      <c r="N60" s="65" t="s">
        <v>27</v>
      </c>
      <c r="O60" s="65" t="s">
        <v>1148</v>
      </c>
      <c r="P60" s="79"/>
    </row>
    <row r="61" spans="1:16" s="7" customFormat="1" ht="24.75" customHeight="1" outlineLevel="1" x14ac:dyDescent="0.25">
      <c r="A61" s="140">
        <v>14</v>
      </c>
      <c r="B61" s="118"/>
      <c r="C61" s="65"/>
      <c r="D61" s="117"/>
      <c r="E61" s="141"/>
      <c r="F61" s="141"/>
      <c r="G61" s="156" t="str">
        <f t="shared" si="3"/>
        <v/>
      </c>
      <c r="H61" s="118"/>
      <c r="I61" s="117"/>
      <c r="J61" s="117"/>
      <c r="K61" s="119"/>
      <c r="L61" s="65"/>
      <c r="M61" s="67"/>
      <c r="N61" s="65"/>
      <c r="O61" s="65"/>
      <c r="P61" s="79"/>
    </row>
    <row r="62" spans="1:16" s="7" customFormat="1" ht="24.75" customHeight="1" outlineLevel="1" x14ac:dyDescent="0.25">
      <c r="A62" s="140">
        <v>15</v>
      </c>
      <c r="B62" s="64"/>
      <c r="C62" s="65"/>
      <c r="D62" s="63"/>
      <c r="E62" s="141"/>
      <c r="F62" s="141"/>
      <c r="G62" s="156" t="str">
        <f t="shared" si="3"/>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3"/>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3"/>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3"/>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3"/>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3"/>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3"/>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3"/>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3"/>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3"/>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3"/>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3"/>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3"/>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3"/>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3"/>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3"/>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2655</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2664</v>
      </c>
      <c r="C114" s="159" t="s">
        <v>31</v>
      </c>
      <c r="D114" s="116"/>
      <c r="E114" s="141"/>
      <c r="F114" s="141"/>
      <c r="G114" s="156" t="str">
        <f>IF(AND(E114&lt;&gt;"",F114&lt;&gt;""),((F114-E114)/30),"")</f>
        <v/>
      </c>
      <c r="H114" s="118"/>
      <c r="I114" s="117"/>
      <c r="J114" s="117"/>
      <c r="K114" s="119"/>
      <c r="L114" s="100" t="str">
        <f>+IF(AND(K114&gt;0,O114="Ejecución"),(K114/877802)*Tabla28[[#This Row],[% participación]],IF(AND(K114&gt;0,O114&lt;&gt;"Ejecución"),"-",""))</f>
        <v/>
      </c>
      <c r="M114" s="120"/>
      <c r="N114" s="169" t="str">
        <f>+IF(M118="No",1,IF(M118="Si","Ingrese %",""))</f>
        <v/>
      </c>
      <c r="O114" s="158" t="s">
        <v>1150</v>
      </c>
      <c r="P114" s="78"/>
    </row>
    <row r="115" spans="1:16" s="6" customFormat="1" ht="24.75" customHeight="1" x14ac:dyDescent="0.25">
      <c r="A115" s="139">
        <v>2</v>
      </c>
      <c r="B115" s="157" t="s">
        <v>2664</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2664</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2664</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2664</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2664</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2664</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2664</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2664</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2664</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2664</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2664</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2664</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2664</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2664</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2664</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2664</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2664</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2664</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2664</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2664</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2664</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2664</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2664</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2664</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2664</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2664</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2664</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2664</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2664</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2664</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2664</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2664</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2664</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2664</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2664</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2664</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2664</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2664</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2664</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2664</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2664</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2664</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2664</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2664</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2664</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2664</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2659</v>
      </c>
      <c r="B163" s="236"/>
      <c r="C163" s="236"/>
      <c r="D163" s="236"/>
      <c r="E163" s="237"/>
      <c r="F163" s="238" t="s">
        <v>2660</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2657</v>
      </c>
      <c r="C168" s="219"/>
      <c r="D168" s="219"/>
      <c r="E168" s="8"/>
      <c r="F168" s="5"/>
      <c r="H168" s="81" t="s">
        <v>2656</v>
      </c>
      <c r="I168" s="242"/>
      <c r="J168" s="243"/>
      <c r="K168" s="243"/>
      <c r="L168" s="243"/>
      <c r="M168" s="243"/>
      <c r="N168" s="243"/>
      <c r="O168" s="244"/>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2667</v>
      </c>
      <c r="B172" s="177"/>
      <c r="C172" s="177"/>
      <c r="D172" s="177"/>
      <c r="E172" s="177"/>
      <c r="F172" s="177"/>
      <c r="G172" s="177"/>
      <c r="H172" s="177"/>
      <c r="I172" s="177"/>
      <c r="J172" s="177"/>
      <c r="K172" s="177"/>
      <c r="L172" s="177"/>
      <c r="M172" s="177"/>
      <c r="N172" s="177"/>
      <c r="O172" s="178"/>
      <c r="P172" s="76"/>
    </row>
    <row r="173" spans="1:28" ht="15" customHeight="1" x14ac:dyDescent="0.25">
      <c r="A173" s="191" t="s">
        <v>2673</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2668</v>
      </c>
      <c r="C176" s="207"/>
      <c r="D176" s="207"/>
      <c r="E176" s="207"/>
      <c r="F176" s="207"/>
      <c r="G176" s="207"/>
      <c r="H176" s="20"/>
      <c r="I176" s="214" t="s">
        <v>2674</v>
      </c>
      <c r="J176" s="215"/>
      <c r="K176" s="215"/>
      <c r="L176" s="215"/>
      <c r="M176" s="21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2671</v>
      </c>
      <c r="O177" s="8"/>
      <c r="Q177" s="19"/>
      <c r="R177" s="19"/>
      <c r="S177" s="19"/>
      <c r="T177" s="19"/>
      <c r="U177" s="19"/>
      <c r="V177" s="19"/>
      <c r="W177" s="19"/>
      <c r="X177" s="19"/>
      <c r="Y177" s="19"/>
      <c r="Z177" s="19"/>
      <c r="AA177" s="19"/>
      <c r="AB177" s="19"/>
    </row>
    <row r="178" spans="1:28" ht="23.25" x14ac:dyDescent="0.25">
      <c r="A178" s="9"/>
      <c r="B178" s="211"/>
      <c r="C178" s="212"/>
      <c r="D178" s="213"/>
      <c r="E178" s="163"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60"/>
      <c r="Z178" s="161" t="str">
        <f>IF(Y178&gt;0,SUM(E180+Y178),"")</f>
        <v/>
      </c>
      <c r="AA178" s="19"/>
      <c r="AB178" s="19"/>
    </row>
    <row r="179" spans="1:28" ht="23.25" x14ac:dyDescent="0.25">
      <c r="A179" s="9"/>
      <c r="B179" s="217" t="s">
        <v>2668</v>
      </c>
      <c r="C179" s="217"/>
      <c r="D179" s="217"/>
      <c r="E179" s="167">
        <v>0.02</v>
      </c>
      <c r="F179" s="166">
        <v>1.2E-2</v>
      </c>
      <c r="G179" s="161">
        <f>IF(F179&gt;0,SUM(E179+F179),"")</f>
        <v>3.2000000000000001E-2</v>
      </c>
      <c r="H179" s="5"/>
      <c r="I179" s="217" t="s">
        <v>2670</v>
      </c>
      <c r="J179" s="217"/>
      <c r="K179" s="217"/>
      <c r="L179" s="217"/>
      <c r="M179" s="168">
        <v>0.02</v>
      </c>
      <c r="O179" s="8"/>
      <c r="Q179" s="19"/>
      <c r="R179" s="155">
        <f>IF(M179&gt;0,SUM(L179+M179),"")</f>
        <v>0.02</v>
      </c>
      <c r="T179" s="19"/>
      <c r="U179" s="173" t="s">
        <v>1166</v>
      </c>
      <c r="V179" s="173"/>
      <c r="W179" s="173"/>
      <c r="X179" s="24">
        <v>0.02</v>
      </c>
      <c r="Y179" s="160"/>
      <c r="Z179" s="161" t="str">
        <f>IF(Y179&gt;0,SUM(E181+Y179),"")</f>
        <v/>
      </c>
      <c r="AA179" s="19"/>
      <c r="AB179" s="19"/>
    </row>
    <row r="180" spans="1:28" ht="23.25" hidden="1" x14ac:dyDescent="0.25">
      <c r="A180" s="9"/>
      <c r="B180" s="197"/>
      <c r="C180" s="197"/>
      <c r="D180" s="197"/>
      <c r="E180" s="165"/>
      <c r="H180" s="5"/>
      <c r="I180" s="197"/>
      <c r="J180" s="197"/>
      <c r="K180" s="197"/>
      <c r="L180" s="197"/>
      <c r="M180" s="5"/>
      <c r="O180" s="8"/>
      <c r="Q180" s="19"/>
      <c r="R180" s="155" t="str">
        <f>IF(S180&gt;0,SUM(L180+S180),"")</f>
        <v/>
      </c>
      <c r="S180" s="160"/>
      <c r="T180" s="19"/>
      <c r="U180" s="173" t="s">
        <v>1167</v>
      </c>
      <c r="V180" s="173"/>
      <c r="W180" s="173"/>
      <c r="X180" s="24">
        <v>0.03</v>
      </c>
      <c r="Y180" s="160"/>
      <c r="Z180" s="161" t="str">
        <f>IF(Y180&gt;0,SUM(E182+Y180),"")</f>
        <v/>
      </c>
      <c r="AA180" s="19"/>
      <c r="AB180" s="19"/>
    </row>
    <row r="181" spans="1:28" ht="23.25" hidden="1" x14ac:dyDescent="0.25">
      <c r="A181" s="9"/>
      <c r="B181" s="197"/>
      <c r="C181" s="197"/>
      <c r="D181" s="197"/>
      <c r="E181" s="165"/>
      <c r="H181" s="5"/>
      <c r="I181" s="197"/>
      <c r="J181" s="197"/>
      <c r="K181" s="197"/>
      <c r="L181" s="197"/>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7"/>
      <c r="C182" s="197"/>
      <c r="D182" s="197"/>
      <c r="E182" s="165"/>
      <c r="H182" s="5"/>
      <c r="I182" s="197"/>
      <c r="J182" s="197"/>
      <c r="K182" s="197"/>
      <c r="L182" s="197"/>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3.2000000000000001E-2</v>
      </c>
      <c r="D185" s="91" t="s">
        <v>2628</v>
      </c>
      <c r="E185" s="94">
        <f>+(C185*SUM(K20:K35))</f>
        <v>118085964.288</v>
      </c>
      <c r="F185" s="92"/>
      <c r="G185" s="93"/>
      <c r="H185" s="88"/>
      <c r="I185" s="90" t="s">
        <v>2627</v>
      </c>
      <c r="J185" s="162">
        <f>+SUM(M179:M183)</f>
        <v>0.02</v>
      </c>
      <c r="K185" s="198" t="s">
        <v>2628</v>
      </c>
      <c r="L185" s="198"/>
      <c r="M185" s="94">
        <f>+J185*(SUM(K20:K35))</f>
        <v>73803727.680000007</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2" t="s">
        <v>2636</v>
      </c>
      <c r="C192" s="232"/>
      <c r="E192" s="5" t="s">
        <v>20</v>
      </c>
      <c r="H192" s="26" t="s">
        <v>24</v>
      </c>
      <c r="J192" s="5" t="s">
        <v>2637</v>
      </c>
      <c r="K192" s="5"/>
      <c r="M192" s="5"/>
      <c r="N192" s="5"/>
      <c r="O192" s="8"/>
      <c r="Q192" s="150"/>
      <c r="R192" s="151"/>
      <c r="S192" s="151"/>
      <c r="T192" s="150"/>
    </row>
    <row r="193" spans="1:18" x14ac:dyDescent="0.25">
      <c r="A193" s="9"/>
      <c r="C193" s="121">
        <v>34296</v>
      </c>
      <c r="D193" s="5"/>
      <c r="E193" s="122">
        <v>1221</v>
      </c>
      <c r="F193" s="5"/>
      <c r="G193" s="5"/>
      <c r="H193" s="143" t="s">
        <v>2703</v>
      </c>
      <c r="J193" s="5"/>
      <c r="K193" s="123">
        <v>41263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0" t="s">
        <v>2658</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2708</v>
      </c>
      <c r="J211" s="27" t="s">
        <v>2622</v>
      </c>
      <c r="K211" s="144" t="s">
        <v>2707</v>
      </c>
      <c r="L211" s="21"/>
      <c r="M211" s="21"/>
      <c r="N211" s="21"/>
      <c r="O211" s="8"/>
    </row>
    <row r="212" spans="1:15" x14ac:dyDescent="0.25">
      <c r="A212" s="9"/>
      <c r="B212" s="27" t="s">
        <v>2619</v>
      </c>
      <c r="C212" s="143" t="s">
        <v>2704</v>
      </c>
      <c r="D212" s="21"/>
      <c r="G212" s="27" t="s">
        <v>2621</v>
      </c>
      <c r="H212" s="144" t="s">
        <v>2705</v>
      </c>
      <c r="J212" s="27" t="s">
        <v>2623</v>
      </c>
      <c r="K212" s="143" t="s">
        <v>2706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schemas.microsoft.com/office/2006/documentManagement/types"/>
    <ds:schemaRef ds:uri="http://purl.org/dc/dcmitype/"/>
    <ds:schemaRef ds:uri="http://schemas.microsoft.com/office/infopath/2007/PartnerControls"/>
    <ds:schemaRef ds:uri="4fb10211-09fb-4e80-9f0b-184718d5d98c"/>
    <ds:schemaRef ds:uri="http://schemas.openxmlformats.org/package/2006/metadata/core-propertie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angelica</cp:lastModifiedBy>
  <cp:lastPrinted>2021-01-05T20:01:45Z</cp:lastPrinted>
  <dcterms:created xsi:type="dcterms:W3CDTF">2020-10-14T21:57:42Z</dcterms:created>
  <dcterms:modified xsi:type="dcterms:W3CDTF">2021-01-05T20:01:59Z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