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UNDO SIN FRONTERAS\MANIFESTACIONES DE INTERES\CAUCA\2021-19-10000063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<sst xmlns="http://schemas.openxmlformats.org/spreadsheetml/2006/main" count="3438" uniqueCount="2758">
  <si>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</si>
  <si>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</si>
  <si>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</si>
  <si>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</si>
  <si>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</si>
  <si>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</si>
  <si>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</si>
  <si>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</si>
  <si>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</si>
  <si>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</si>
  <si>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</si>
  <si>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</si>
  <si>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</si>
  <si>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</si>
  <si>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</si>
  <si>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</si>
  <si>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</si>
  <si>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</si>
  <si>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</si>
  <si>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</si>
  <si>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</si>
  <si>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</si>
  <si>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</si>
  <si>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</si>
  <si>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</si>
  <si>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</si>
  <si>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</si>
  <si>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</si>
  <si>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</si>
  <si>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</si>
  <si>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</si>
  <si>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</si>
  <si>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</si>
  <si>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</si>
  <si>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</si>
  <si>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</si>
  <si>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</si>
  <si>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</si>
  <si>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</si>
  <si>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</si>
  <si>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</si>
  <si>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</si>
  <si>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</si>
  <si>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</si>
  <si>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</si>
  <si>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</si>
  <si>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</si>
  <si>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</si>
  <si>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</si>
  <si>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</si>
  <si>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</si>
  <si>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</si>
  <si>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</si>
  <si>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</si>
  <si>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</si>
  <si>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</si>
  <si>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</si>
  <si>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</si>
  <si>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</si>
  <si>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</si>
  <si>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</si>
  <si>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</si>
  <si>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</si>
  <si>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</si>
  <si>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</si>
  <si>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</si>
  <si>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</si>
  <si>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</si>
  <si>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</si>
  <si>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</si>
  <si>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</si>
  <si>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</si>
  <si>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</si>
  <si>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</si>
  <si>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</si>
  <si>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</si>
  <si>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</si>
  <si>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</si>
  <si>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</si>
  <si>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</si>
  <si>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</si>
  <si>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</si>
  <si>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</si>
  <si>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</si>
  <si>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</si>
  <si>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</si>
  <si>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</si>
  <si>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</si>
  <si>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</si>
  <si>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</si>
  <si>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</si>
  <si>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</si>
  <si>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</si>
  <si>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</si>
  <si>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</si>
  <si>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</si>
  <si>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</si>
  <si>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</si>
  <si>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</si>
  <si>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</si>
  <si>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</si>
  <si>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</si>
  <si>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</si>
  <si>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</si>
  <si>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</si>
  <si>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</si>
  <si>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</si>
  <si>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</si>
  <si>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</si>
  <si>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</si>
  <si>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</si>
  <si>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</si>
  <si>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</si>
  <si>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</si>
  <si>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</si>
  <si>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</si>
  <si>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</si>
  <si>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</si>
  <si>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</si>
  <si>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</si>
  <si>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</si>
  <si>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</si>
  <si>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</si>
  <si>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</si>
  <si>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</si>
  <si>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</si>
  <si>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</si>
  <si>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</si>
  <si>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</si>
  <si>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</si>
  <si>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</si>
  <si>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</si>
  <si>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</si>
  <si>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</si>
  <si>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</si>
  <si>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</si>
  <si>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</si>
  <si>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</si>
  <si>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</si>
  <si>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</si>
  <si>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</si>
  <si>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</si>
  <si>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</si>
  <si>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</si>
  <si>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</si>
  <si>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</si>
  <si>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</si>
  <si>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</si>
  <si>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</si>
  <si>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</si>
  <si>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</si>
  <si>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</si>
  <si>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</si>
  <si>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</si>
  <si>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</si>
  <si>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</si>
  <si>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</si>
  <si>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</si>
  <si>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</si>
  <si>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</si>
  <si>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</si>
  <si>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</si>
  <si>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</si>
  <si>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</si>
  <si>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</si>
  <si>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</si>
  <si>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</si>
  <si>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</si>
  <si>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</si>
  <si>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</si>
  <si>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</si>
  <si>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</si>
  <si>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</si>
  <si>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</si>
  <si>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</si>
  <si>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</si>
  <si>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</si>
  <si>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</si>
  <si>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</si>
  <si>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</si>
  <si>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</si>
  <si>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</si>
  <si>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</si>
  <si>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</si>
  <si>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</si>
  <si>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</si>
  <si>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</si>
  <si>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</si>
  <si>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</si>
  <si>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</si>
  <si>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</si>
  <si>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</si>
  <si>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</si>
  <si>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</si>
  <si>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</si>
  <si>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</si>
  <si>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</si>
  <si>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</si>
  <si>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</si>
  <si>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</si>
  <si>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</si>
  <si>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</si>
  <si>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</si>
  <si>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</si>
  <si>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</si>
  <si>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</si>
  <si>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</si>
  <si>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</si>
  <si>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</si>
  <si>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</si>
  <si>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</si>
  <si>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</si>
  <si>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</si>
  <si>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</si>
  <si>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</si>
  <si>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</si>
  <si>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</si>
  <si>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</si>
  <si>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</si>
  <si>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</si>
  <si>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</si>
  <si>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</si>
  <si>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</si>
  <si>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</si>
  <si>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</si>
  <si>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</si>
  <si>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</si>
  <si>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</si>
  <si>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</si>
  <si>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</si>
  <si>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</si>
  <si>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</si>
  <si>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</si>
  <si>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</si>
  <si>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</si>
  <si>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</si>
  <si>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</si>
  <si>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</si>
  <si>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</si>
  <si>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</si>
  <si>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</si>
  <si>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</si>
  <si>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</si>
  <si>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</si>
  <si>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</si>
  <si>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</si>
  <si>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</si>
  <si>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</si>
  <si>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</si>
  <si>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</si>
  <si>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</si>
  <si>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</si>
  <si>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</si>
  <si>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</si>
  <si>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</si>
  <si>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</si>
  <si>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</si>
  <si>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</si>
  <si>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</si>
  <si>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</si>
  <si>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</si>
  <si>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</si>
  <si>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</si>
  <si>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</si>
  <si>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</si>
  <si>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</si>
  <si>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</si>
  <si>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</si>
  <si>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</si>
  <si>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</si>
  <si>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</si>
  <si>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</si>
  <si>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</si>
  <si>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</si>
  <si>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</si>
  <si>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</si>
  <si>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</si>
  <si>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</si>
  <si>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</si>
  <si>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</si>
  <si>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</si>
  <si>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</si>
  <si>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</si>
  <si>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</si>
  <si>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</si>
  <si>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</si>
  <si>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</si>
  <si>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</si>
  <si>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</si>
  <si>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</si>
  <si>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</si>
  <si>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</si>
  <si>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</si>
  <si>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</si>
  <si>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</si>
  <si>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</si>
  <si>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</si>
  <si>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</si>
  <si>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</si>
  <si>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</si>
  <si>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</si>
  <si>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</si>
  <si>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</si>
  <si>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</si>
  <si>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</si>
  <si>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</si>
  <si>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</si>
  <si>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</si>
  <si>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</si>
  <si>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</si>
  <si>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</si>
  <si>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</si>
  <si>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</si>
  <si>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</si>
  <si>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</si>
  <si>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</si>
  <si>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</si>
  <si>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</si>
  <si>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</si>
  <si>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</si>
  <si>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</si>
  <si>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</si>
  <si>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</si>
  <si>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</si>
  <si>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</si>
  <si>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</si>
  <si>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</si>
  <si>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</si>
  <si>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</si>
  <si>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</si>
  <si>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</si>
  <si>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</si>
  <si>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</si>
  <si>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</si>
  <si>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</si>
  <si>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</si>
  <si>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</si>
  <si>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</si>
  <si>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</si>
  <si>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</si>
  <si>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</si>
  <si>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</si>
  <si>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</si>
  <si>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</si>
  <si>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</si>
  <si>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</si>
  <si>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</si>
  <si>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</si>
  <si>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</si>
  <si>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</si>
  <si>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</si>
  <si>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</si>
  <si>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</si>
  <si>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</si>
  <si>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</si>
  <si>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</si>
  <si>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</si>
  <si>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</si>
  <si>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</si>
  <si>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</si>
  <si>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</si>
  <si>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</si>
  <si>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</si>
  <si>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</si>
  <si>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</si>
  <si>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</si>
  <si>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</si>
  <si>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</si>
  <si>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</si>
  <si>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</si>
  <si>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</si>
  <si>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</si>
  <si>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</si>
  <si>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</si>
  <si>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</si>
  <si>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</si>
  <si>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</si>
  <si>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</si>
  <si>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</si>
  <si>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</si>
  <si>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</si>
  <si>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</si>
  <si>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</si>
  <si>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</si>
  <si>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</si>
  <si>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</si>
  <si>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</si>
  <si>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</si>
  <si>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</si>
  <si>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</si>
  <si>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</si>
  <si>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</si>
  <si>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</si>
  <si>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</si>
  <si>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</si>
  <si>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</si>
  <si>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</si>
  <si>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</si>
  <si>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</si>
  <si>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</si>
  <si>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</si>
  <si>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</si>
  <si>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</si>
  <si>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</si>
  <si>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</si>
  <si>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</si>
  <si>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</si>
  <si>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</si>
  <si>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</si>
  <si>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</si>
  <si>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</si>
  <si>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</si>
  <si>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</si>
  <si>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</si>
  <si>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</si>
  <si>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</si>
  <si>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</si>
  <si>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</si>
  <si>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</si>
  <si>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</si>
  <si>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</si>
  <si>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</si>
  <si>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</si>
  <si>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</si>
  <si>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</si>
  <si>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</si>
  <si>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</si>
  <si>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</si>
  <si>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</si>
  <si>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</si>
  <si>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</si>
  <si>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</si>
  <si>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</si>
  <si>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</si>
  <si>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</si>
  <si>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</si>
  <si>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</si>
  <si>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</si>
  <si>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</si>
  <si>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</si>
  <si>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</si>
  <si>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</si>
  <si>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</si>
  <si>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</si>
  <si>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</si>
  <si>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</si>
  <si>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</si>
  <si>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</si>
  <si>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</si>
  <si>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</si>
  <si>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</si>
  <si>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</si>
  <si>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</si>
  <si>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</si>
  <si>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</si>
  <si>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</si>
  <si>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</si>
  <si>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</si>
  <si>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</si>
  <si>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</si>
  <si>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</si>
  <si>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</si>
  <si>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</si>
  <si>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</si>
  <si>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</si>
  <si>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</si>
  <si>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</si>
  <si>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</si>
  <si>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</si>
  <si>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</si>
  <si>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</si>
  <si>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</si>
  <si>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</si>
  <si>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</si>
  <si>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</si>
  <si>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</si>
  <si>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</si>
  <si>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</si>
  <si>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</si>
  <si>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</si>
  <si>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</si>
  <si>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</si>
  <si>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</si>
  <si>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</si>
  <si>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</si>
  <si>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</si>
  <si>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</si>
  <si>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</si>
  <si>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</si>
  <si>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</si>
  <si>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</si>
  <si>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</si>
  <si>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</si>
  <si>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</si>
  <si>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</si>
  <si>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</si>
  <si>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</si>
  <si>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</si>
  <si>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</si>
  <si>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</si>
  <si>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</si>
  <si>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</si>
  <si>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</si>
  <si>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</si>
  <si>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</si>
  <si>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</si>
  <si>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</si>
  <si>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</si>
  <si>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</si>
  <si>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</si>
  <si>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</si>
  <si>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</si>
  <si>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</si>
  <si>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</si>
  <si>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</si>
  <si>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</si>
  <si>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</si>
  <si>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</si>
  <si>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</si>
  <si>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</si>
  <si>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</si>
  <si>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</si>
  <si>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</si>
  <si>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</si>
  <si>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</si>
  <si>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</si>
  <si>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</si>
  <si>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</si>
  <si>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</si>
  <si>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</si>
  <si>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</si>
  <si>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</si>
  <si>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</si>
  <si>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</si>
  <si>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</si>
  <si>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</si>
  <si>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</si>
  <si>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</si>
  <si>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</si>
  <si>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</si>
  <si>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</si>
  <si>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</si>
  <si>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</si>
  <si>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</si>
  <si>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</si>
  <si>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</si>
  <si>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</si>
  <si>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</si>
  <si>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</si>
  <si>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</si>
  <si>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</si>
  <si>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</si>
  <si>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</si>
  <si>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</si>
  <si>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</si>
  <si>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</si>
  <si>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</si>
  <si>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</si>
  <si>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</si>
  <si>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</si>
  <si>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</si>
  <si>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</si>
  <si>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</si>
  <si>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</si>
  <si>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</si>
  <si>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</si>
  <si>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</si>
  <si>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</si>
  <si>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</si>
  <si>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</si>
  <si>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</si>
  <si>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</si>
  <si>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</si>
  <si>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</si>
  <si>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</si>
  <si>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</si>
  <si>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</si>
  <si>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</si>
  <si>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</si>
  <si>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</si>
  <si>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</si>
  <si>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</si>
  <si>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</si>
  <si>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</si>
  <si>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</si>
  <si>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</si>
  <si>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</si>
  <si>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</si>
  <si>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</si>
  <si>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</si>
  <si>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</si>
  <si>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</si>
  <si>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</si>
  <si>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</si>
  <si>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</si>
  <si>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</si>
  <si>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</si>
  <si>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</si>
  <si>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</si>
  <si>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</si>
  <si>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</si>
  <si>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</si>
  <si>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</si>
  <si>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</si>
  <si>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</si>
  <si>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</si>
  <si>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</si>
  <si>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</si>
  <si>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</si>
  <si>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</si>
  <si>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</si>
  <si>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</si>
  <si>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</si>
  <si>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</si>
  <si>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</si>
  <si>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</si>
  <si>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</si>
  <si>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</si>
  <si>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</si>
  <si>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</si>
  <si>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</si>
  <si>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</si>
  <si>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</si>
  <si>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</si>
  <si>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</si>
  <si>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</si>
  <si>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</si>
  <si>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</si>
  <si>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</si>
  <si>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</si>
  <si>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</si>
  <si>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</si>
  <si>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</si>
  <si>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</si>
  <si>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</si>
  <si>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</si>
  <si>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</si>
  <si>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</si>
  <si>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</si>
  <si>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</si>
  <si>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</si>
  <si>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</si>
  <si>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</si>
  <si>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</si>
  <si>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</si>
  <si>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</si>
  <si>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</si>
  <si>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</si>
  <si>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</si>
  <si>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</si>
  <si>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</si>
  <si>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</si>
  <si>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</si>
  <si>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</si>
  <si>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</si>
  <si>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</si>
  <si>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</si>
  <si>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</si>
  <si>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</si>
  <si>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</si>
  <si>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</si>
  <si>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</si>
  <si>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</si>
  <si>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</si>
  <si>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</si>
  <si>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</si>
  <si>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</si>
  <si>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</si>
  <si>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</si>
  <si>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</si>
  <si>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</si>
  <si>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</si>
  <si>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</si>
  <si>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</si>
  <si>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</si>
  <si>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</si>
  <si>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</si>
  <si>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</si>
  <si>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</si>
  <si>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</si>
  <si>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</si>
  <si>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</si>
  <si>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</si>
  <si>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</si>
  <si>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</si>
  <si>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</si>
  <si>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</si>
  <si>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</si>
  <si>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</si>
  <si>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</si>
  <si>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</si>
  <si>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</si>
  <si>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</si>
  <si>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</si>
  <si>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</si>
  <si>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</si>
  <si>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</si>
  <si>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</si>
  <si>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</si>
  <si>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</si>
  <si>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</si>
  <si>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</si>
  <si>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</si>
  <si>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</si>
  <si>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</si>
  <si>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</si>
  <si>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</si>
  <si>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</si>
  <si>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</si>
  <si>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</si>
  <si>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</si>
  <si>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</si>
  <si>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</si>
  <si>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</si>
  <si>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</si>
  <si>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</si>
  <si>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</si>
  <si>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</si>
  <si>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</si>
  <si>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</si>
  <si>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</si>
  <si>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</si>
  <si>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</si>
  <si>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</si>
  <si>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</si>
  <si>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</si>
  <si>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</si>
  <si>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</si>
  <si>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</si>
  <si>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</si>
  <si>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</si>
  <si>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</si>
  <si>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</si>
  <si>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</si>
  <si>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</si>
  <si>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</si>
  <si>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</si>
  <si>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</si>
  <si>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</si>
  <si>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</si>
  <si>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</si>
  <si>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</si>
  <si>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</si>
  <si>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</si>
  <si>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</si>
  <si>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</si>
  <si>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</si>
  <si>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</si>
  <si>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</si>
  <si>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</si>
  <si>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</si>
  <si>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</si>
  <si>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</si>
  <si>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</si>
  <si>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</si>
  <si>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</si>
  <si>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</si>
  <si>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</si>
  <si>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</si>
  <si>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</si>
  <si>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</si>
  <si>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</si>
  <si>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</si>
  <si>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</si>
  <si>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</si>
  <si>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</si>
  <si>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</si>
  <si>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</si>
  <si>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</si>
  <si>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</si>
  <si>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</si>
  <si>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</si>
  <si>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</si>
  <si>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</si>
  <si>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</si>
  <si>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</si>
  <si>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</si>
  <si>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</si>
  <si>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</si>
  <si>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</si>
  <si>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</si>
  <si>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</si>
  <si>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</si>
  <si>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</si>
  <si>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</si>
  <si>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</si>
  <si>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</si>
  <si>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</si>
  <si>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</si>
  <si>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</si>
  <si>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</si>
  <si>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</si>
  <si>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</si>
  <si>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</si>
  <si>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</si>
  <si>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</si>
  <si>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</si>
  <si>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</si>
  <si>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</si>
  <si>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</si>
  <si>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</si>
  <si>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</si>
  <si>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</si>
  <si>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</si>
  <si>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</si>
  <si>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</si>
  <si>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</si>
  <si>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</si>
  <si>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</si>
  <si>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</si>
  <si>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</si>
  <si>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</si>
  <si>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</si>
  <si>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</si>
  <si>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</si>
  <si>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</si>
  <si>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</si>
  <si>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</si>
  <si>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</si>
  <si>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</si>
  <si>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</si>
  <si>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</si>
  <si>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</si>
  <si>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</si>
  <si>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</si>
  <si>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</si>
  <si>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</si>
  <si>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</si>
  <si>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</si>
  <si>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</si>
  <si>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</si>
  <si>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</si>
  <si>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</si>
  <si>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</si>
  <si>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</si>
  <si>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</si>
  <si>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</si>
  <si>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</si>
  <si>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</si>
  <si>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</si>
  <si>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</si>
  <si>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</si>
  <si>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</si>
  <si>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</si>
  <si>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</si>
  <si>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</si>
  <si>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</si>
  <si>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</si>
  <si>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</si>
  <si>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</si>
  <si>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</si>
  <si>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</si>
  <si>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</si>
  <si>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</si>
  <si>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</si>
  <si>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</si>
  <si>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</si>
  <si>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</si>
  <si>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</si>
  <si>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</si>
  <si>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</si>
  <si>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</si>
  <si>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</si>
  <si>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</si>
  <si>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</si>
  <si>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</si>
  <si>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</si>
  <si>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</si>
  <si>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</si>
  <si>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</si>
  <si>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</si>
  <si>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</si>
  <si>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</si>
  <si>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</si>
  <si>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</si>
  <si>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</si>
  <si>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</si>
  <si>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</si>
  <si>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</si>
  <si>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</si>
  <si>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</si>
  <si>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</si>
  <si>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</si>
  <si>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</si>
  <si>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</si>
  <si>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</si>
  <si>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</si>
  <si>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</si>
  <si>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</si>
  <si>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</si>
  <si>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</si>
  <si>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</si>
  <si>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</si>
  <si>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</si>
  <si>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</si>
  <si>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</si>
  <si>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</si>
  <si>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</si>
  <si>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</si>
  <si>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</si>
  <si>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</si>
  <si>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</si>
  <si>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</si>
  <si>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</si>
  <si>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</si>
  <si>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</si>
  <si>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</si>
  <si>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</si>
  <si>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</si>
  <si>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</si>
  <si>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</si>
  <si>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</si>
  <si>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</si>
  <si>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</si>
  <si>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</si>
  <si>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</si>
  <si>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</si>
  <si>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</si>
  <si>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</si>
  <si>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</si>
  <si>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</si>
  <si>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</si>
  <si>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</si>
  <si>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</si>
  <si>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</si>
  <si>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</si>
  <si>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</si>
  <si>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</si>
  <si>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</si>
  <si>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</si>
  <si>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</si>
  <si>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</si>
  <si>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</si>
  <si>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</si>
  <si>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</si>
  <si>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</si>
  <si>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</si>
  <si>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</si>
  <si>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</si>
  <si>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</si>
  <si>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</si>
  <si>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</si>
  <si>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</si>
  <si>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</si>
  <si>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</si>
  <si>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</si>
  <si>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</si>
  <si>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</si>
  <si>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</si>
  <si>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</si>
  <si>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</si>
  <si>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</si>
  <si>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</si>
  <si>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</si>
  <si>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</si>
  <si>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</si>
  <si>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</si>
  <si>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</si>
  <si>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</si>
  <si>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</si>
  <si>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</si>
  <si>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</si>
  <si>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</si>
  <si>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</si>
  <si>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</si>
  <si>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</si>
  <si>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</si>
  <si>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</si>
  <si>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</si>
  <si>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</si>
  <si>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</si>
  <si>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</si>
  <si>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</si>
  <si>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</si>
  <si>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</si>
  <si>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</si>
  <si>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</si>
  <si>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</si>
  <si>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</si>
  <si>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</si>
  <si>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</si>
  <si>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</si>
  <si>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</si>
  <si>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</si>
  <si>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</si>
  <si>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</si>
  <si>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</si>
  <si>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</si>
  <si>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</si>
  <si>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</si>
  <si>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</si>
  <si>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</si>
  <si>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</si>
  <si>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</si>
  <si>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</si>
  <si>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</si>
  <si>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</si>
  <si>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</si>
  <si>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</si>
  <si>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</si>
  <si>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</si>
  <si>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</si>
  <si>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</si>
  <si>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</si>
  <si>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</si>
  <si>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</si>
  <si>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</si>
  <si>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</si>
  <si>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</si>
  <si>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</si>
  <si>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</si>
  <si>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</si>
  <si>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</si>
  <si>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</si>
  <si>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</si>
  <si>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</si>
  <si>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</si>
  <si>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</si>
  <si>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</si>
  <si>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</si>
  <si>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</si>
  <si>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</si>
  <si>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</si>
  <si>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</si>
  <si>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</si>
  <si>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</si>
  <si>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</si>
  <si>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</si>
  <si>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</si>
  <si>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</si>
  <si>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</si>
  <si>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</si>
  <si>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</si>
  <si>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</si>
  <si>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</si>
  <si>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</si>
  <si>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</si>
  <si>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</si>
  <si>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</si>
  <si>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</si>
  <si>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</si>
  <si>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</si>
  <si>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</si>
  <si>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</si>
  <si>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</si>
  <si>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</si>
  <si>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</si>
  <si>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</si>
  <si>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</si>
  <si>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</si>
  <si>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</si>
  <si>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</si>
  <si>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</si>
  <si>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</si>
  <si>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</si>
  <si>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</si>
  <si>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</si>
  <si>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</si>
  <si>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</si>
  <si>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</si>
  <si>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</si>
  <si>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</si>
  <si>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</si>
  <si>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</si>
  <si>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</si>
  <si>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</si>
  <si>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</si>
  <si>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</si>
  <si>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</si>
  <si>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</si>
  <si>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</si>
  <si>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</si>
  <si>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</si>
  <si>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</si>
  <si>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</si>
  <si>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</si>
  <si>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</si>
  <si>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</si>
  <si>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</si>
  <si>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</si>
  <si>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</si>
  <si>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</si>
  <si>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</si>
  <si>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</si>
  <si>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</si>
  <si>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</si>
  <si>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</si>
  <si>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</si>
  <si>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</si>
  <si>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</si>
  <si>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</si>
  <si>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</si>
  <si>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</si>
  <si>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</si>
  <si>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</si>
  <si>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</si>
  <si>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</si>
  <si>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</si>
  <si>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</si>
  <si>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</si>
  <si>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</si>
  <si>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</si>
  <si>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</si>
  <si>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</si>
  <si>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</si>
  <si>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</si>
  <si>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</si>
  <si>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</si>
  <si>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</si>
  <si>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</si>
  <si>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</si>
  <si>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</si>
  <si>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</si>
  <si>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</si>
  <si>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</si>
  <si>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</si>
  <si>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</si>
  <si>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</si>
  <si>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</si>
  <si>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</si>
  <si>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</si>
  <si>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</si>
  <si>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</si>
  <si>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</si>
  <si>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</si>
  <si>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</si>
  <si>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</si>
  <si>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</si>
  <si>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</si>
  <si>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</si>
  <si>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</si>
  <si>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</si>
  <si>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</si>
  <si>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</si>
  <si>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</si>
  <si>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</si>
  <si>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</si>
  <si>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</si>
  <si>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</si>
  <si>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</si>
  <si>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</si>
  <si>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</si>
  <si>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</si>
  <si>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</si>
  <si>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</si>
  <si>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</si>
  <si>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</si>
  <si>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</si>
  <si>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</si>
  <si>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</si>
  <si>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</si>
  <si>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</si>
  <si>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</si>
  <si>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</si>
  <si>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</si>
  <si>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</si>
  <si>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</si>
  <si>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</si>
  <si>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</si>
  <si>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</si>
  <si>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</si>
  <si>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</si>
  <si>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</si>
  <si>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</si>
  <si>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</si>
  <si>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</si>
  <si>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</si>
  <si>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</si>
  <si>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</si>
  <si>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</si>
  <si>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</si>
  <si>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</si>
  <si>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</si>
  <si>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</si>
  <si>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</si>
  <si>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</si>
  <si>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</si>
  <si>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</si>
  <si>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</si>
  <si>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</si>
  <si>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</si>
  <si>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</si>
  <si>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</si>
  <si>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</si>
  <si>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</si>
  <si>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</si>
  <si>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</si>
  <si>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</si>
  <si>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</si>
  <si>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</si>
  <si>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</si>
  <si>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</si>
  <si>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</si>
  <si>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</si>
  <si>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</si>
  <si>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</si>
  <si>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</si>
  <si>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</si>
  <si>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</si>
  <si>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</si>
  <si>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</si>
  <si>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</si>
  <si>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</si>
  <si>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</si>
  <si>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</si>
  <si>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</si>
  <si>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</si>
  <si>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</si>
  <si>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</si>
  <si>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</si>
  <si>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</si>
  <si>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</si>
  <si>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</si>
  <si>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</si>
  <si>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</si>
  <si>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</si>
  <si>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</si>
  <si>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</si>
  <si>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</si>
  <si>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</si>
  <si>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</si>
  <si>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</si>
  <si>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</si>
  <si>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</si>
  <si>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</si>
  <si>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</si>
  <si>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</si>
  <si>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</si>
  <si>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</si>
  <si>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</si>
  <si>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</si>
  <si>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</si>
  <si>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</si>
  <si>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</si>
  <si>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</si>
  <si>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</si>
  <si>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</si>
  <si>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</si>
  <si>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</si>
  <si>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</si>
  <si>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</si>
  <si>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</si>
  <si>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</si>
  <si>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</si>
  <si>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</si>
  <si>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</si>
  <si>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</si>
  <si>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</si>
  <si>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</si>
  <si>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</si>
  <si>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</si>
  <si>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</si>
  <si>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</si>
  <si>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</si>
  <si>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</si>
  <si>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</si>
  <si>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</si>
  <si>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</si>
  <si>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</si>
  <si>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</si>
  <si>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</si>
  <si>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</si>
  <si>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</si>
  <si>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</si>
  <si>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</si>
  <si>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</si>
  <si>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</si>
  <si>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</si>
  <si>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</si>
  <si>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</si>
  <si>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</si>
  <si>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</si>
  <si>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</si>
  <si>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</si>
  <si>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</si>
  <si>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</si>
  <si>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</si>
  <si>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</si>
  <si>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</si>
  <si>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</si>
  <si>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</si>
  <si>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</si>
  <si>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</si>
  <si>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</si>
  <si>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</si>
  <si>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</si>
  <si>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</si>
  <si>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</si>
  <si>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</si>
  <si>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</si>
  <si>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</si>
  <si>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</si>
  <si>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</si>
  <si>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</si>
  <si>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</si>
  <si>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</si>
  <si>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</si>
  <si>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</si>
  <si>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</si>
  <si>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</si>
  <si>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</si>
  <si>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</si>
  <si>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</si>
  <si>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</si>
  <si>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</si>
  <si>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</si>
  <si>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</si>
  <si>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</si>
  <si>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</si>
  <si>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</si>
  <si>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</si>
  <si>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</si>
  <si>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</si>
  <si>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</si>
  <si>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</si>
  <si>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</si>
  <si>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</si>
  <si>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</si>
  <si>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</si>
  <si>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</si>
  <si>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</si>
  <si>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</si>
  <si>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</si>
  <si>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</si>
  <si>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</si>
  <si>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</si>
  <si>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</si>
  <si>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</si>
  <si>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</si>
  <si>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</si>
  <si>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</si>
  <si>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</si>
  <si>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</si>
  <si>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</si>
  <si>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</si>
  <si>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</si>
  <si>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</si>
  <si>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</si>
  <si>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</si>
  <si>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</si>
  <si>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</si>
  <si>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</si>
  <si>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</si>
  <si>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</si>
  <si>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</si>
  <si>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</si>
  <si>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</si>
  <si>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</si>
  <si>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</si>
  <si>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</si>
  <si>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</si>
  <si>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</si>
  <si>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</si>
  <si>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</si>
  <si>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</si>
  <si>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</si>
  <si>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</si>
  <si>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</si>
  <si>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</si>
  <si>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</si>
  <si>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</si>
  <si>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</si>
  <si>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</si>
  <si>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</si>
  <si>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</si>
  <si>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</si>
  <si>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</si>
  <si>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</si>
  <si>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</si>
  <si>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</si>
  <si>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</si>
  <si>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</si>
  <si>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</si>
  <si>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</si>
  <si>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</si>
  <si>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</si>
  <si>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</si>
  <si>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</si>
  <si>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</si>
  <si>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</si>
  <si>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</si>
  <si>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</si>
  <si>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</si>
  <si>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</si>
  <si>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</si>
  <si>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</si>
  <si>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</si>
  <si>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</si>
  <si>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</si>
  <si>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</si>
  <si>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</si>
  <si>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</si>
  <si>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</si>
  <si>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</si>
  <si>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</si>
  <si>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</si>
  <si>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</si>
  <si>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</si>
  <si>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</si>
  <si>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</si>
  <si>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</si>
  <si>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</si>
  <si>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</si>
  <si>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</si>
  <si>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</si>
  <si>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</si>
  <si>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</si>
  <si>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</si>
  <si>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</si>
  <si>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</si>
  <si>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</si>
  <si>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</si>
  <si>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</si>
  <si>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</si>
  <si>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</si>
  <si>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</si>
  <si>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</si>
  <si>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</si>
  <si>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</si>
  <si>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</si>
  <si>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</si>
  <si>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</si>
  <si>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</si>
  <si>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</si>
  <si>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</si>
  <si>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</si>
  <si>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</si>
  <si>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</si>
  <si>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</si>
  <si>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</si>
  <si>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</si>
  <si>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</si>
  <si>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</si>
  <si>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</si>
  <si>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</si>
  <si>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</si>
  <si>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</si>
  <si>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</si>
  <si>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</si>
  <si>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</si>
  <si>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</si>
  <si>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</si>
  <si>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</si>
  <si>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</si>
  <si>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</si>
  <si>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</si>
  <si>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</si>
  <si>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</si>
  <si>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</si>
  <si>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</si>
  <si>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</si>
  <si>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</si>
  <si>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</si>
  <si>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</si>
  <si>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</si>
  <si>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</si>
  <si>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</si>
  <si>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</si>
  <si>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</si>
  <si>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</si>
  <si>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</si>
  <si>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</si>
  <si>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</si>
  <si>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</si>
  <si>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</si>
  <si>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</si>
  <si>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</si>
  <si>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</si>
  <si>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</si>
  <si>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</si>
  <si>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</si>
  <si>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</si>
  <si>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</si>
  <si>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</si>
  <si>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</si>
  <si>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</si>
  <si>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</si>
  <si>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</si>
  <si>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</si>
  <si>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</si>
  <si>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</si>
  <si>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</si>
  <si>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</si>
  <si>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</si>
  <si>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</si>
  <si>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</si>
  <si>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</si>
  <si>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</si>
  <si>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</si>
  <si>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</si>
  <si>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</si>
  <si>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</si>
  <si>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</si>
  <si>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</si>
  <si>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</si>
  <si>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</si>
  <si>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</si>
  <si>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</si>
  <si>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</si>
  <si>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</si>
  <si>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</si>
  <si>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</si>
  <si>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</si>
  <si>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</si>
  <si>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</si>
  <si>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</si>
  <si>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</si>
  <si>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</si>
  <si>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</si>
  <si>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</si>
  <si>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</si>
  <si>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</si>
  <si>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</si>
  <si>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</si>
  <si>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</si>
  <si>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</si>
  <si>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</si>
  <si>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</si>
  <si>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</si>
  <si>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</si>
  <si>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</si>
  <si>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</si>
  <si>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</si>
  <si>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</si>
  <si>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</si>
  <si>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</si>
  <si>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</si>
  <si>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</si>
  <si>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</si>
  <si>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</si>
  <si>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</si>
  <si>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</si>
  <si>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</si>
  <si>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</si>
  <si>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</si>
  <si>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</si>
  <si>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</si>
  <si>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</si>
  <si>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</si>
  <si>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</si>
  <si>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</si>
  <si>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</si>
  <si>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</si>
  <si>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</si>
  <si>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</si>
  <si>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</si>
  <si>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</si>
  <si>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</si>
  <si>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</si>
  <si>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</si>
  <si>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</si>
  <si>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</si>
  <si>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</si>
  <si>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</si>
  <si>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</si>
  <si>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</si>
  <si>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</si>
  <si>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</si>
  <si>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</si>
  <si>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</si>
  <si>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</si>
  <si>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</si>
  <si>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</si>
  <si>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</si>
  <si>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</si>
  <si>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</si>
  <si>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</si>
  <si>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</si>
  <si>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</si>
  <si>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</si>
  <si>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</si>
  <si>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</si>
  <si>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</si>
  <si>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</si>
  <si>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</si>
  <si>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</si>
  <si>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</si>
  <si>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</si>
  <si>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</si>
  <si>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</si>
  <si>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</si>
  <si>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</si>
  <si>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</si>
  <si>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</si>
  <si>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</si>
  <si>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</si>
  <si>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</si>
  <si>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</si>
  <si>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</si>
  <si>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</si>
  <si>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</si>
  <si>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</si>
  <si>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</si>
  <si>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</si>
  <si>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</si>
  <si>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</si>
  <si>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</si>
  <si>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</si>
  <si>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</si>
  <si>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</si>
  <si>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</si>
  <si>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</si>
  <si>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</si>
  <si>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</si>
  <si>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</si>
  <si>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</si>
  <si>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</si>
  <si>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</si>
  <si>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</si>
  <si>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</si>
  <si>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</si>
  <si>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</si>
  <si>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</si>
  <si>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</si>
  <si>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</si>
  <si>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</si>
  <si>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</si>
  <si>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</si>
  <si>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</si>
  <si>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</si>
  <si>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</si>
  <si>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</si>
  <si>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</si>
  <si>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</si>
  <si>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</si>
  <si>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</si>
  <si>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</si>
  <si>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</si>
  <si>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</si>
  <si>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</si>
  <si>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</si>
  <si>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</si>
  <si>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</si>
  <si>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</si>
  <si>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</si>
  <si>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</si>
  <si>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</si>
  <si>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</si>
  <si>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</si>
  <si>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</si>
  <si>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</si>
  <si>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</si>
  <si>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</si>
  <si>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</si>
  <si>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</si>
  <si>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</si>
  <si>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</si>
  <si>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</si>
  <si>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</si>
  <si>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</si>
  <si>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</si>
  <si>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</si>
  <si>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</si>
  <si>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</si>
  <si>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</si>
  <si>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</si>
  <si>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</si>
  <si>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</si>
  <si>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</si>
  <si>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</si>
  <si>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</si>
  <si>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</si>
  <si>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</si>
  <si>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</si>
  <si>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</si>
  <si>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</si>
  <si>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</si>
  <si>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</si>
  <si>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</si>
  <si>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</si>
  <si>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</si>
  <si>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</si>
  <si>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</si>
  <si>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</si>
  <si>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</si>
  <si>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</si>
  <si>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</si>
  <si>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</si>
  <si>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</si>
  <si>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</si>
  <si>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</si>
  <si>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</si>
  <si>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</si>
  <si>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</si>
  <si>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</si>
  <si>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</si>
  <si>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</si>
  <si>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</si>
  <si>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</si>
  <si>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</si>
  <si>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</si>
  <si>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</si>
  <si>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</si>
  <si>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</si>
  <si>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</si>
  <si>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</si>
  <si>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</si>
  <si>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</si>
  <si>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</si>
  <si>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</si>
  <si>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</si>
  <si>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</si>
  <si>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</si>
  <si>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</si>
  <si>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</si>
  <si>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</si>
  <si>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</si>
  <si>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</si>
  <si>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</si>
  <si>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</si>
  <si>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</si>
  <si>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</si>
  <si>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</si>
  <si>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</si>
  <si>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</si>
  <si>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</si>
  <si>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</si>
  <si>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</si>
  <si>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</si>
  <si>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</si>
  <si>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</si>
  <si>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</si>
  <si>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</si>
  <si>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</si>
  <si>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</si>
  <si>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</si>
  <si>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</si>
  <si>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</si>
  <si>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</si>
  <si>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</si>
  <si>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</si>
  <si>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</si>
  <si>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</si>
  <si>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</si>
  <si>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</si>
  <si>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</si>
  <si>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</si>
  <si>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</si>
  <si>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</si>
  <si>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</si>
  <si>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</si>
  <si>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</si>
  <si>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</si>
  <si>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</si>
  <si>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</si>
  <si>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</si>
  <si>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</si>
  <si>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</si>
  <si>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</si>
  <si>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</si>
  <si>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</si>
  <si>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</si>
  <si>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</si>
  <si>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</si>
  <si>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</si>
  <si>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</si>
  <si>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</si>
  <si>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</si>
  <si>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</si>
  <si>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</si>
  <si>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</si>
  <si>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</si>
  <si>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</si>
  <si>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</si>
  <si>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</si>
  <si>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</si>
  <si>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</si>
  <si>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</si>
  <si>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</si>
  <si>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</si>
  <si>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</si>
  <si>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</si>
  <si>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</si>
  <si>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</si>
  <si>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</si>
  <si>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</si>
  <si>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</si>
  <si>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</si>
  <si>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</si>
  <si>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</si>
  <si>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</si>
  <si>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</si>
  <si>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</si>
  <si>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</si>
  <si>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</si>
  <si>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</si>
  <si>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</si>
  <si>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</si>
  <si>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</si>
  <si>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</si>
  <si>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</si>
  <si>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</si>
  <si>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</si>
  <si>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</si>
  <si>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</si>
  <si>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</si>
  <si>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</si>
  <si>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</si>
  <si>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</si>
  <si>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</si>
  <si>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</si>
  <si>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</si>
  <si>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</si>
  <si>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</si>
  <si>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</si>
  <si>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</si>
  <si>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</si>
  <si>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</si>
  <si>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</si>
  <si>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</si>
  <si>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</si>
  <si>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</si>
  <si>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</si>
  <si>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</si>
  <si>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</si>
  <si>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</si>
  <si>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</si>
  <si>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</si>
  <si>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</si>
  <si>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</si>
  <si>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</si>
  <si>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</si>
  <si>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</si>
  <si>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</si>
  <si>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</si>
  <si>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</si>
  <si>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</si>
  <si>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</si>
  <si>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</si>
  <si>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</si>
  <si>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</si>
  <si>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</si>
  <si>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</si>
  <si>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</si>
  <si>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</si>
  <si>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</si>
  <si>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</si>
  <si>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</si>
  <si>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</si>
  <si>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</si>
  <si>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</si>
  <si>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</si>
  <si>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</si>
  <si>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</si>
  <si>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</si>
  <si>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</si>
  <si>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</si>
  <si>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</si>
  <si>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</si>
  <si>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</si>
  <si>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</si>
  <si>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</si>
  <si>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</si>
  <si>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</si>
  <si>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</si>
  <si>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</si>
  <si>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</si>
  <si>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</si>
  <si>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</si>
  <si>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</si>
  <si>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</si>
  <si>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</si>
  <si>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</si>
  <si>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</si>
  <si>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</si>
  <si>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</si>
  <si>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</si>
  <si>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</si>
  <si>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</si>
  <si>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</si>
  <si>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</si>
  <si>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</si>
  <si>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</si>
  <si>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</si>
  <si>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</si>
  <si>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</si>
  <si>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</si>
  <si>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</si>
  <si>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</si>
  <si>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</si>
  <si>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</si>
  <si>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</si>
  <si>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</si>
  <si>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</si>
  <si>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</si>
  <si>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</si>
  <si>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</si>
  <si>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</si>
  <si>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</si>
  <si>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</si>
  <si>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</si>
  <si>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</si>
  <si>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</si>
  <si>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</si>
  <si>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</si>
  <si>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</si>
  <si>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</si>
  <si>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</si>
  <si>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</si>
  <si>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</si>
  <si>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</si>
  <si>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</si>
  <si>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</si>
  <si>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</si>
  <si>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</si>
  <si>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</si>
  <si>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</si>
  <si>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</si>
  <si>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</si>
  <si>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</si>
  <si>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</si>
  <si>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</si>
  <si>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</si>
  <si>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</si>
  <si>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</si>
  <si>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</si>
  <si>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</si>
  <si>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</si>
  <si>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</si>
  <si>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</si>
  <si>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</si>
  <si>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</si>
  <si>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</si>
  <si>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</si>
  <si>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</si>
  <si>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</si>
  <si>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</si>
  <si>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</si>
  <si>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</si>
  <si>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</si>
  <si>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</si>
  <si>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</si>
  <si>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</si>
  <si>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</si>
  <si>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</si>
  <si>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</si>
  <si>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</si>
  <si>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</si>
  <si>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</si>
  <si>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</si>
  <si>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</si>
  <si>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</si>
  <si>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</si>
  <si>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</si>
  <si>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</si>
  <si>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</si>
  <si>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</si>
  <si>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</si>
  <si>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</si>
  <si>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</si>
  <si>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</si>
  <si>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</si>
  <si>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</si>
  <si>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</si>
  <si>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</si>
  <si>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</si>
  <si>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</si>
  <si>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</si>
  <si>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</si>
  <si>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</si>
  <si>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</si>
  <si>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</si>
  <si>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</si>
  <si>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</si>
  <si>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</si>
  <si>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</si>
  <si>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</si>
  <si>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</si>
  <si>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</si>
  <si>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</si>
  <si>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</si>
  <si>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</si>
  <si>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</si>
  <si>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</si>
  <si>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</si>
  <si>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</si>
  <si>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</si>
  <si>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</si>
  <si>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</si>
  <si>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</si>
  <si>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</si>
  <si>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</si>
  <si>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</si>
  <si>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</si>
  <si>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</si>
  <si>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</si>
  <si>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</si>
  <si>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</si>
  <si>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</si>
  <si>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</si>
  <si>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</si>
  <si>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</si>
  <si>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</si>
  <si>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</si>
  <si>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</si>
  <si>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</si>
  <si>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</si>
  <si>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</si>
  <si>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</si>
  <si>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</si>
  <si>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</si>
  <si>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</si>
  <si>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</si>
  <si>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</si>
  <si>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</si>
  <si>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</si>
  <si>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</si>
  <si>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</si>
  <si>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</si>
  <si>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</si>
  <si>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</si>
  <si>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</si>
  <si>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</si>
  <si>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</si>
  <si>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</si>
  <si>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</si>
  <si>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</si>
  <si>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</si>
  <si>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</si>
  <si>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</si>
  <si>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</si>
  <si>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</si>
  <si>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</si>
  <si>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</si>
  <si>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</si>
  <si>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</si>
  <si>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</si>
  <si>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</si>
  <si>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</si>
  <si>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</si>
  <si>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</si>
  <si>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</si>
  <si>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</si>
  <si>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</si>
  <si>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</si>
  <si>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</si>
  <si>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</si>
  <si>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</si>
  <si>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</si>
  <si>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</si>
  <si>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</si>
  <si>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</si>
  <si>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</si>
  <si>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</si>
  <si>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</si>
  <si>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</si>
  <si>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</si>
  <si>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</si>
  <si>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</si>
  <si>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</si>
  <si>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</si>
  <si>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</si>
  <si>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</si>
  <si>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</si>
  <si>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</si>
  <si>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</si>
  <si>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</si>
  <si>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</si>
  <si>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</si>
  <si>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</si>
  <si>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</si>
  <si>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</si>
  <si>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</si>
  <si>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</si>
  <si>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</si>
  <si>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</si>
  <si>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</si>
  <si>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</si>
  <si>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</si>
  <si>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</si>
  <si>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</si>
  <si>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</si>
  <si>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</si>
  <si>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</si>
  <si>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</si>
  <si>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</si>
  <si>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</si>
  <si>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</si>
  <si>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</si>
  <si>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</si>
  <si>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</si>
  <si>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</si>
  <si>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</si>
  <si>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</si>
  <si>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</si>
  <si>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</si>
  <si>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</si>
  <si>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</si>
  <si>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</si>
  <si>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</si>
  <si>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</si>
  <si>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</si>
  <si>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</si>
  <si>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</si>
  <si>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</si>
  <si>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</si>
  <si>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</si>
  <si>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</si>
  <si>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</si>
  <si>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</si>
  <si>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</si>
  <si>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</si>
  <si>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</si>
  <si>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</si>
  <si>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</si>
  <si>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</si>
  <si>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</si>
  <si>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</si>
  <si>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</si>
  <si>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</si>
  <si>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</si>
  <si>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</si>
  <si>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</si>
  <si>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</si>
  <si>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</si>
  <si>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</si>
  <si>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</si>
  <si>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</si>
  <si>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</si>
  <si>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</si>
  <si>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</si>
  <si>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</si>
  <si>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</si>
  <si>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</si>
  <si>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</si>
  <si>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</si>
  <si>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</si>
  <si>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</si>
  <si>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</si>
  <si>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</si>
  <si>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</si>
  <si>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</si>
  <si>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</si>
  <si>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</si>
  <si>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</si>
  <si>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</si>
  <si>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</si>
  <si>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</si>
  <si>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</si>
  <si>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</si>
  <si>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</si>
  <si>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</si>
  <si>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</si>
  <si>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</si>
  <si>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</si>
  <si>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</si>
  <si>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</si>
  <si>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</si>
  <si>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</si>
  <si>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</si>
  <si>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</si>
  <si>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</si>
  <si>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</si>
  <si>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</si>
  <si>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</si>
  <si>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</si>
  <si>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</si>
  <si>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</si>
  <si>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</si>
  <si>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</si>
  <si>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</si>
  <si>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</si>
  <si>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</si>
  <si>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</si>
  <si>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</si>
  <si>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</si>
  <si>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</si>
  <si>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</si>
  <si>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</si>
  <si>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</si>
  <si>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</si>
  <si>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</si>
  <si>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</si>
  <si>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</si>
  <si>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</si>
  <si>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</si>
  <si>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</si>
  <si>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</si>
  <si>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</si>
  <si>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</si>
  <si>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</si>
  <si>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</si>
  <si>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</si>
  <si>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</si>
  <si>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</si>
  <si>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</si>
  <si>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</si>
  <si>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</si>
  <si>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</si>
  <si>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</si>
  <si>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</si>
  <si>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</si>
  <si>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</si>
  <si>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</si>
  <si>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</si>
  <si>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</si>
  <si>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</si>
  <si>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</si>
  <si>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</si>
  <si>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</si>
  <si>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</si>
  <si>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</si>
  <si>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</si>
  <si>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</si>
  <si>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</si>
  <si>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</si>
  <si>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</si>
  <si>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</si>
  <si>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</si>
  <si>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</si>
  <si>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</si>
  <si>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</si>
  <si>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</si>
  <si>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</si>
  <si>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</si>
  <si>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</si>
  <si>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</si>
  <si>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</si>
  <si>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</si>
  <si>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</si>
  <si>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</si>
  <si>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</si>
  <si>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</si>
  <si>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</si>
  <si>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</si>
  <si>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</si>
  <si>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</si>
  <si>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</si>
  <si>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</si>
  <si>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</si>
  <si>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</si>
  <si>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</si>
  <si>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</si>
  <si>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</si>
  <si>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</si>
  <si>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</si>
  <si>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</si>
  <si>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</si>
  <si>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</si>
  <si>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</si>
  <si>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</si>
  <si>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</si>
  <si>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</si>
  <si>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</si>
  <si>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</si>
  <si>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</si>
  <si>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</si>
  <si>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</si>
  <si>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</si>
  <si>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</si>
  <si>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</si>
  <si>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</si>
  <si>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</si>
  <si>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</si>
  <si>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</si>
  <si>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</si>
  <si>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</si>
  <si>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</si>
  <si>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</si>
  <si>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</si>
  <si>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</si>
  <si>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</si>
  <si>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</si>
  <si>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</si>
  <si>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</si>
  <si>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</si>
  <si>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</si>
  <si>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</si>
  <si>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</si>
  <si>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</si>
  <si>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</si>
  <si>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</si>
  <si>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</si>
  <si>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</si>
  <si>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</si>
  <si>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</si>
  <si>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</si>
  <si>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</si>
  <si>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</si>
  <si>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</si>
  <si>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</si>
  <si>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</si>
  <si>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</si>
  <si>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</si>
  <si>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</si>
  <si>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</si>
  <si>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</si>
  <si>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</si>
  <si>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</si>
  <si>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</si>
  <si>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</si>
  <si>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</si>
  <si>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</si>
  <si>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</si>
  <si>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</si>
  <si>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</si>
  <si>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</si>
  <si>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</si>
  <si>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</si>
  <si>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</si>
  <si>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</si>
  <si>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</si>
  <si>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</si>
  <si>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</si>
  <si>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</si>
  <si>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</si>
  <si>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</si>
  <si>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</si>
  <si>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</si>
  <si>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</si>
  <si>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</si>
  <si>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</si>
  <si>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</si>
  <si>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</si>
  <si>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</si>
  <si>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</si>
  <si>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</si>
  <si>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</si>
  <si>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</si>
  <si>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</si>
  <si>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</si>
  <si>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</si>
  <si>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</si>
  <si>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</si>
  <si>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</si>
  <si>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</si>
  <si>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</si>
  <si>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</si>
  <si>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</si>
  <si>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</si>
  <si>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</si>
  <si>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</si>
  <si>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</si>
  <si>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</si>
  <si>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</si>
  <si>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</si>
  <si>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</si>
  <si>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</si>
  <si>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</si>
  <si>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</si>
  <si>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</si>
  <si>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</si>
  <si>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</si>
  <si>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</si>
  <si>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</si>
  <si>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</si>
  <si>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</si>
  <si>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</si>
  <si>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</si>
  <si>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</si>
  <si>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</si>
  <si>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</si>
  <si>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</si>
  <si>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</si>
  <si>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</si>
  <si>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</si>
  <si>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</si>
  <si>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</si>
  <si>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</si>
  <si>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</si>
  <si>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</si>
  <si>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</si>
  <si>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</si>
  <si>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</si>
  <si>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</si>
  <si>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</si>
  <si>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</si>
  <si>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</si>
  <si>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</si>
  <si>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</si>
  <si>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</si>
  <si>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</si>
  <si>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</si>
  <si>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</si>
  <si>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</si>
  <si>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</si>
  <si>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</si>
  <si>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</si>
  <si>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</si>
  <si>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</si>
  <si>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</si>
  <si>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</si>
  <si>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</si>
  <si>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</si>
  <si>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</si>
  <si>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</si>
  <si>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</si>
  <si>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</si>
  <si>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</si>
  <si>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</si>
  <si>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</si>
  <si>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</si>
  <si>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</si>
  <si>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</si>
  <si>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</si>
  <si>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</si>
  <si>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</si>
  <si>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</si>
  <si>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</si>
  <si>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</si>
  <si>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</si>
  <si>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</si>
  <si>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</si>
  <si>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</si>
  <si>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</si>
  <si>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</si>
  <si>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</si>
  <si>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</si>
  <si>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</si>
  <si>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</si>
  <si>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</si>
  <si>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</si>
  <si>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</si>
  <si>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</si>
  <si>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</si>
  <si>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</si>
  <si>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</si>
  <si>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</si>
  <si>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</si>
  <si>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</si>
  <si>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</si>
  <si>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</si>
  <si>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</si>
  <si>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</si>
  <si>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</si>
  <si>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</si>
  <si>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</si>
  <si>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</si>
  <si>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</si>
  <si>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</si>
  <si>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</si>
  <si>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</si>
  <si>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</si>
  <si>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</si>
  <si>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</si>
  <si>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</si>
  <si>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</si>
  <si>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</si>
  <si>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</si>
  <si>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</si>
  <si>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</si>
  <si>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</si>
  <si>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</si>
  <si>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</si>
  <si>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</si>
  <si>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</si>
  <si>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</si>
  <si>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</si>
  <si>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</si>
  <si>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</si>
  <si>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</si>
  <si>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</si>
  <si>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</si>
  <si>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</si>
  <si>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</si>
  <si>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</si>
  <si>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</si>
  <si>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</si>
  <si>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</si>
  <si>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</si>
  <si>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</si>
  <si>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</si>
  <si>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</si>
  <si>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</si>
  <si>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</si>
  <si>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</si>
  <si>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</si>
  <si>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</si>
  <si>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</si>
  <si>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</si>
  <si>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</si>
  <si>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</si>
  <si>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</si>
  <si>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</si>
  <si>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</si>
  <si>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</si>
  <si>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</si>
  <si>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</si>
  <si>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</si>
  <si>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</si>
  <si>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</si>
  <si>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</si>
  <si>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</si>
  <si>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</si>
  <si>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</si>
  <si>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</si>
  <si>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</si>
  <si>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</si>
  <si>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</si>
  <si>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</si>
  <si>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</si>
  <si>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</si>
  <si>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</si>
  <si>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</si>
  <si>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</si>
  <si>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</si>
  <si>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</si>
  <si>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</si>
  <si>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</si>
  <si>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</si>
  <si>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</si>
  <si>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</si>
  <si>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</si>
  <si>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</si>
  <si>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</si>
  <si>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</si>
  <si>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</si>
  <si>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</si>
  <si>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</si>
  <si>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</si>
  <si>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</si>
  <si>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</si>
  <si>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</si>
  <si>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</si>
  <si>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</si>
  <si>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</si>
  <si>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</si>
  <si>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</si>
  <si>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</si>
  <si>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</si>
  <si>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</si>
  <si>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</si>
  <si>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</si>
  <si>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</si>
  <si>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</si>
  <si>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</si>
  <si>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</si>
  <si>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</si>
  <si>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</si>
  <si>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</si>
  <si>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</si>
  <si>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</si>
  <si>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</si>
  <si>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</si>
  <si>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</si>
  <si>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</si>
  <si>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</si>
  <si>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</si>
  <si>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</si>
  <si>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</si>
  <si>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</si>
  <si>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</si>
  <si>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</si>
  <si>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</si>
  <si>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</si>
  <si>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</si>
  <si>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</si>
  <si>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</si>
  <si>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</si>
  <si>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</si>
  <si>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</si>
  <si>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</si>
  <si>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</si>
  <si>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</si>
  <si>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</si>
  <si>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</si>
  <si>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</si>
  <si>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</si>
  <si>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</si>
  <si>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</si>
  <si>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</si>
  <si>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</si>
  <si>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</si>
  <si>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</si>
  <si>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</si>
  <si>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</si>
  <si>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</si>
  <si>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</si>
  <si>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</si>
  <si>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</si>
  <si>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</si>
  <si>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</si>
  <si>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</si>
  <si>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</si>
  <si>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</si>
  <si>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</si>
  <si>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</si>
  <si>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</si>
  <si>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</si>
  <si>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</si>
  <si>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</si>
  <si>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</si>
  <si>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</si>
  <si>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</si>
  <si>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</si>
  <si>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</si>
  <si>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</si>
  <si>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</si>
  <si>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</si>
  <si>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</si>
  <si>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</si>
  <si>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</si>
  <si>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</si>
  <si>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</si>
  <si>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</si>
  <si>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</si>
  <si>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</si>
  <si>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</si>
  <si>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</si>
  <si>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</si>
  <si>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</si>
  <si>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</si>
  <si>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</si>
  <si>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</si>
  <si>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</si>
  <si>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</si>
  <si>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</si>
  <si>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</si>
  <si>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</si>
  <si>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</si>
  <si>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</si>
  <si>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</si>
  <si>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</si>
  <si>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</si>
  <si>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</si>
  <si>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</si>
  <si>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</si>
  <si>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</si>
  <si>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</si>
  <si>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</si>
  <si>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</si>
  <si>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</si>
  <si>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</si>
  <si>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</si>
  <si>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</si>
  <si>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</si>
  <si>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</si>
  <si>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</si>
  <si>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</si>
  <si>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</si>
  <si>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</si>
  <si>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</si>
  <si>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</si>
  <si>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</si>
  <si>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</si>
  <si>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</si>
  <si>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</si>
  <si>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</si>
  <si>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</si>
  <si>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</si>
  <si>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</si>
  <si>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</si>
  <si>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</si>
  <si>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</si>
  <si>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</si>
  <si>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</si>
  <si>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</si>
  <si>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</si>
  <si>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</si>
  <si>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</si>
  <si>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</si>
  <si>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</si>
  <si>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</si>
  <si>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</si>
  <si>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</si>
  <si>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</si>
  <si>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</si>
  <si>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</si>
  <si>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</si>
  <si>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</si>
  <si>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</si>
  <si>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</si>
  <si>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</si>
  <si>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</si>
  <si>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</si>
  <si>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</si>
  <si>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</si>
  <si>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</si>
  <si>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</si>
  <si>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</si>
  <si>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</si>
  <si>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</si>
  <si>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</si>
  <si>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</si>
  <si>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</si>
  <si>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</si>
  <si>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2021-19-100000639</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</si>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</sst>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5" zoomScale="85" zoomScaleNormal="85" zoomScaleSheetLayoutView="40" zoomScalePageLayoutView="40" workbookViewId="0">
      <selection activeCell="O20" sqref="O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2" t="str">
        <f>HYPERLINK("#MI_Oferente_Singular!A114","CAPACIDAD RESIDUAL")</f>
        <v>CAPACIDAD RESIDUAL</v>
      </c>
      <c r="F8" s="183"/>
      <c r="G8" s="18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2" t="str">
        <f>HYPERLINK("#MI_Oferente_Singular!A162","TALENTO HUMANO")</f>
        <v>TALENTO HUMANO</v>
      </c>
      <c r="F9" s="183"/>
      <c r="G9" s="18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2" t="str">
        <f>HYPERLINK("#MI_Oferente_Singular!F162","INFRAESTRUCTURA")</f>
        <v>INFRAESTRUCTURA</v>
      </c>
      <c r="F10" s="183"/>
      <c r="G10" s="18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2676</v>
      </c>
      <c r="D15" s="35"/>
      <c r="E15" s="35"/>
      <c r="F15" s="5"/>
      <c r="G15" s="32" t="s">
        <v>1168</v>
      </c>
      <c r="H15" s="102" t="s">
        <v>421</v>
      </c>
      <c r="I15" s="32" t="s">
        <v>2624</v>
      </c>
      <c r="J15" s="107" t="s">
        <v>2626</v>
      </c>
      <c r="L15" s="208" t="s">
        <v>8</v>
      </c>
      <c r="M15" s="208"/>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185"/>
      <c r="I20" s="138" t="s">
        <v>421</v>
      </c>
      <c r="J20" s="139" t="s">
        <v>449</v>
      </c>
      <c r="K20" s="166">
        <v>3660856058</v>
      </c>
      <c r="L20" s="141"/>
      <c r="M20" s="141">
        <v>44561</v>
      </c>
      <c r="N20" s="125">
        <f>+(M20-L20)/30</f>
        <v>1485.3666666666666</v>
      </c>
      <c r="O20" s="128"/>
      <c r="U20" s="124"/>
      <c r="V20" s="104">
        <f ca="1">NOW()</f>
        <v>44193.509870717593</v>
      </c>
      <c r="W20" s="104">
        <f ca="1">NOW()</f>
        <v>44193.509870717593</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19"/>
      <c r="I37" s="120"/>
      <c r="J37" s="120"/>
      <c r="K37" s="120"/>
      <c r="L37" s="120"/>
      <c r="M37" s="120"/>
      <c r="N37" s="120"/>
      <c r="O37" s="121"/>
    </row>
    <row r="38" spans="1:16" ht="21" customHeight="1" x14ac:dyDescent="0.25">
      <c r="A38" s="9"/>
      <c r="B38" s="177" t="str">
        <f>VLOOKUP(B20,EAS!A2:B1439,2,0)</f>
        <v>FUNDACION UN MUNDO SIN FRONTERAS</v>
      </c>
      <c r="C38" s="177"/>
      <c r="D38" s="177"/>
      <c r="E38" s="177"/>
      <c r="F38" s="177"/>
      <c r="G38" s="5"/>
      <c r="H38" s="122"/>
      <c r="I38" s="189" t="s">
        <v>7</v>
      </c>
      <c r="J38" s="189"/>
      <c r="K38" s="189"/>
      <c r="L38" s="189"/>
      <c r="M38" s="189"/>
      <c r="N38" s="189"/>
      <c r="O38" s="123"/>
    </row>
    <row r="39" spans="1:16" ht="42.95" customHeight="1" thickBot="1" x14ac:dyDescent="0.3">
      <c r="A39" s="10"/>
      <c r="B39" s="11"/>
      <c r="C39" s="11"/>
      <c r="D39" s="11"/>
      <c r="E39" s="11"/>
      <c r="F39" s="11"/>
      <c r="G39" s="11"/>
      <c r="H39" s="10"/>
      <c r="I39" s="221" t="s">
        <v>2757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2677</v>
      </c>
      <c r="C48" s="109" t="s">
        <v>31</v>
      </c>
      <c r="D48" s="168" t="s">
        <v>2692</v>
      </c>
      <c r="E48" s="169">
        <v>40595</v>
      </c>
      <c r="F48" s="169">
        <v>40745</v>
      </c>
      <c r="G48" s="148">
        <f>IF(AND(E48&lt;&gt;"",F48&lt;&gt;""),((F48-E48)/30),"")</f>
        <v>5</v>
      </c>
      <c r="H48" s="168" t="s">
        <v>2704</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2678</v>
      </c>
      <c r="C49" s="115" t="s">
        <v>31</v>
      </c>
      <c r="D49" s="168" t="s">
        <v>2692</v>
      </c>
      <c r="E49" s="169">
        <v>40869</v>
      </c>
      <c r="F49" s="169">
        <v>40907</v>
      </c>
      <c r="G49" s="148">
        <f t="shared" ref="G49:G50" si="2">IF(AND(E49&lt;&gt;"",F49&lt;&gt;""),((F49-E49)/30),"")</f>
        <v>1.2666666666666666</v>
      </c>
      <c r="H49" s="168" t="s">
        <v>2705</v>
      </c>
      <c r="I49" s="112" t="s">
        <v>110</v>
      </c>
      <c r="J49" s="168" t="s">
        <v>2744</v>
      </c>
      <c r="K49" s="171">
        <v>10137032</v>
      </c>
      <c r="L49" s="115" t="s">
        <v>1148</v>
      </c>
      <c r="M49" s="111">
        <v>1</v>
      </c>
      <c r="N49" s="115" t="s">
        <v>27</v>
      </c>
      <c r="O49" s="115" t="s">
        <v>1148</v>
      </c>
      <c r="P49" s="78"/>
    </row>
    <row r="50" spans="1:16" s="6" customFormat="1" ht="24.75" customHeight="1" x14ac:dyDescent="0.25">
      <c r="A50" s="133">
        <v>3</v>
      </c>
      <c r="B50" s="167" t="s">
        <v>2679</v>
      </c>
      <c r="C50" s="115" t="s">
        <v>31</v>
      </c>
      <c r="D50" s="168" t="s">
        <v>2692</v>
      </c>
      <c r="E50" s="169">
        <v>41343</v>
      </c>
      <c r="F50" s="169">
        <v>41394</v>
      </c>
      <c r="G50" s="148">
        <f t="shared" si="2"/>
        <v>1.7</v>
      </c>
      <c r="H50" s="168" t="s">
        <v>2706</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2680</v>
      </c>
      <c r="C51" s="115" t="s">
        <v>31</v>
      </c>
      <c r="D51" s="168" t="s">
        <v>2692</v>
      </c>
      <c r="E51" s="169">
        <v>41450</v>
      </c>
      <c r="F51" s="169">
        <v>41547</v>
      </c>
      <c r="G51" s="148">
        <f t="shared" ref="G51:G107" si="3">IF(AND(E51&lt;&gt;"",F51&lt;&gt;""),((F51-E51)/30),"")</f>
        <v>3.2333333333333334</v>
      </c>
      <c r="H51" s="168" t="s">
        <v>2707</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2678</v>
      </c>
      <c r="C52" s="115" t="s">
        <v>31</v>
      </c>
      <c r="D52" s="168" t="s">
        <v>2692</v>
      </c>
      <c r="E52" s="169">
        <v>41499</v>
      </c>
      <c r="F52" s="169">
        <v>41551</v>
      </c>
      <c r="G52" s="148">
        <f t="shared" si="3"/>
        <v>1.7333333333333334</v>
      </c>
      <c r="H52" s="168" t="s">
        <v>2705</v>
      </c>
      <c r="I52" s="112" t="s">
        <v>110</v>
      </c>
      <c r="J52" s="168" t="s">
        <v>2744</v>
      </c>
      <c r="K52" s="171">
        <v>45000000</v>
      </c>
      <c r="L52" s="115" t="s">
        <v>1148</v>
      </c>
      <c r="M52" s="111">
        <v>1</v>
      </c>
      <c r="N52" s="115" t="s">
        <v>27</v>
      </c>
      <c r="O52" s="115" t="s">
        <v>1148</v>
      </c>
      <c r="P52" s="79"/>
    </row>
    <row r="53" spans="1:16" s="7" customFormat="1" ht="24.75" customHeight="1" outlineLevel="1" x14ac:dyDescent="0.25">
      <c r="A53" s="134">
        <v>6</v>
      </c>
      <c r="B53" s="167" t="s">
        <v>2681</v>
      </c>
      <c r="C53" s="115" t="s">
        <v>31</v>
      </c>
      <c r="D53" s="168" t="s">
        <v>2692</v>
      </c>
      <c r="E53" s="169">
        <v>41518</v>
      </c>
      <c r="F53" s="169">
        <v>41577</v>
      </c>
      <c r="G53" s="148">
        <f t="shared" si="3"/>
        <v>1.9666666666666666</v>
      </c>
      <c r="H53" s="168" t="s">
        <v>2708</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2682</v>
      </c>
      <c r="C54" s="115" t="s">
        <v>31</v>
      </c>
      <c r="D54" s="168" t="s">
        <v>2692</v>
      </c>
      <c r="E54" s="169">
        <v>41534</v>
      </c>
      <c r="F54" s="169">
        <v>41595</v>
      </c>
      <c r="G54" s="148">
        <f t="shared" si="3"/>
        <v>2.0333333333333332</v>
      </c>
      <c r="H54" s="168" t="s">
        <v>2709</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2679</v>
      </c>
      <c r="C55" s="115" t="s">
        <v>31</v>
      </c>
      <c r="D55" s="168" t="s">
        <v>2692</v>
      </c>
      <c r="E55" s="169">
        <v>41540</v>
      </c>
      <c r="F55" s="169">
        <v>41628</v>
      </c>
      <c r="G55" s="148">
        <f t="shared" si="3"/>
        <v>2.9333333333333331</v>
      </c>
      <c r="H55" s="168" t="s">
        <v>2710</v>
      </c>
      <c r="I55" s="112" t="s">
        <v>110</v>
      </c>
      <c r="J55" s="168" t="s">
        <v>2745</v>
      </c>
      <c r="K55" s="171">
        <v>50366307</v>
      </c>
      <c r="L55" s="115" t="s">
        <v>1148</v>
      </c>
      <c r="M55" s="111">
        <v>1</v>
      </c>
      <c r="N55" s="115" t="s">
        <v>27</v>
      </c>
      <c r="O55" s="115" t="s">
        <v>1148</v>
      </c>
      <c r="P55" s="79"/>
    </row>
    <row r="56" spans="1:16" s="7" customFormat="1" ht="24.75" customHeight="1" outlineLevel="1" x14ac:dyDescent="0.25">
      <c r="A56" s="134">
        <v>9</v>
      </c>
      <c r="B56" s="167" t="s">
        <v>2682</v>
      </c>
      <c r="C56" s="115" t="s">
        <v>31</v>
      </c>
      <c r="D56" s="168" t="s">
        <v>2692</v>
      </c>
      <c r="E56" s="169">
        <v>41548</v>
      </c>
      <c r="F56" s="169">
        <v>41623</v>
      </c>
      <c r="G56" s="148">
        <f t="shared" si="3"/>
        <v>2.5</v>
      </c>
      <c r="H56" s="168" t="s">
        <v>2711</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2683</v>
      </c>
      <c r="C57" s="115" t="s">
        <v>31</v>
      </c>
      <c r="D57" s="168" t="s">
        <v>2692</v>
      </c>
      <c r="E57" s="169">
        <v>41548</v>
      </c>
      <c r="F57" s="169">
        <v>41577</v>
      </c>
      <c r="G57" s="148">
        <f t="shared" si="3"/>
        <v>0.96666666666666667</v>
      </c>
      <c r="H57" s="168" t="s">
        <v>2706</v>
      </c>
      <c r="I57" s="112" t="s">
        <v>110</v>
      </c>
      <c r="J57" s="168" t="s">
        <v>2746</v>
      </c>
      <c r="K57" s="171">
        <v>40000000</v>
      </c>
      <c r="L57" s="115" t="s">
        <v>1148</v>
      </c>
      <c r="M57" s="111">
        <v>1</v>
      </c>
      <c r="N57" s="115" t="s">
        <v>27</v>
      </c>
      <c r="O57" s="115" t="s">
        <v>1148</v>
      </c>
      <c r="P57" s="79"/>
    </row>
    <row r="58" spans="1:16" s="7" customFormat="1" ht="24.75" customHeight="1" outlineLevel="1" x14ac:dyDescent="0.25">
      <c r="A58" s="134">
        <v>11</v>
      </c>
      <c r="B58" s="167" t="s">
        <v>2683</v>
      </c>
      <c r="C58" s="115" t="s">
        <v>31</v>
      </c>
      <c r="D58" s="168" t="s">
        <v>2692</v>
      </c>
      <c r="E58" s="169">
        <v>41550</v>
      </c>
      <c r="F58" s="169">
        <v>41612</v>
      </c>
      <c r="G58" s="148">
        <f t="shared" si="3"/>
        <v>2.0666666666666669</v>
      </c>
      <c r="H58" s="168" t="s">
        <v>2712</v>
      </c>
      <c r="I58" s="112" t="s">
        <v>110</v>
      </c>
      <c r="J58" s="168" t="s">
        <v>2746</v>
      </c>
      <c r="K58" s="171">
        <v>50000000</v>
      </c>
      <c r="L58" s="115" t="s">
        <v>1148</v>
      </c>
      <c r="M58" s="111">
        <v>1</v>
      </c>
      <c r="N58" s="115" t="s">
        <v>27</v>
      </c>
      <c r="O58" s="115" t="s">
        <v>1148</v>
      </c>
      <c r="P58" s="79"/>
    </row>
    <row r="59" spans="1:16" s="7" customFormat="1" ht="24.75" customHeight="1" outlineLevel="1" x14ac:dyDescent="0.25">
      <c r="A59" s="134">
        <v>12</v>
      </c>
      <c r="B59" s="167" t="s">
        <v>2684</v>
      </c>
      <c r="C59" s="115" t="s">
        <v>31</v>
      </c>
      <c r="D59" s="168" t="s">
        <v>2692</v>
      </c>
      <c r="E59" s="169">
        <v>41551</v>
      </c>
      <c r="F59" s="169">
        <v>41612</v>
      </c>
      <c r="G59" s="148">
        <f t="shared" si="3"/>
        <v>2.0333333333333332</v>
      </c>
      <c r="H59" s="168" t="s">
        <v>2713</v>
      </c>
      <c r="I59" s="112" t="s">
        <v>110</v>
      </c>
      <c r="J59" s="168" t="s">
        <v>2747</v>
      </c>
      <c r="K59" s="171">
        <v>50000000</v>
      </c>
      <c r="L59" s="115" t="s">
        <v>1148</v>
      </c>
      <c r="M59" s="111">
        <v>1</v>
      </c>
      <c r="N59" s="115" t="s">
        <v>27</v>
      </c>
      <c r="O59" s="115" t="s">
        <v>1148</v>
      </c>
      <c r="P59" s="79"/>
    </row>
    <row r="60" spans="1:16" s="7" customFormat="1" ht="24.75" customHeight="1" outlineLevel="1" x14ac:dyDescent="0.25">
      <c r="A60" s="134">
        <v>13</v>
      </c>
      <c r="B60" s="167" t="s">
        <v>2685</v>
      </c>
      <c r="C60" s="115" t="s">
        <v>31</v>
      </c>
      <c r="D60" s="168" t="s">
        <v>2692</v>
      </c>
      <c r="E60" s="169">
        <v>41557</v>
      </c>
      <c r="F60" s="169">
        <v>41638</v>
      </c>
      <c r="G60" s="148">
        <f t="shared" si="3"/>
        <v>2.7</v>
      </c>
      <c r="H60" s="168" t="s">
        <v>2714</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2686</v>
      </c>
      <c r="C61" s="115" t="s">
        <v>31</v>
      </c>
      <c r="D61" s="168" t="s">
        <v>2692</v>
      </c>
      <c r="E61" s="169">
        <v>41583</v>
      </c>
      <c r="F61" s="169">
        <v>41635</v>
      </c>
      <c r="G61" s="148">
        <f t="shared" si="3"/>
        <v>1.7333333333333334</v>
      </c>
      <c r="H61" s="168" t="s">
        <v>2715</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2687</v>
      </c>
      <c r="C62" s="115" t="s">
        <v>31</v>
      </c>
      <c r="D62" s="168" t="s">
        <v>2693</v>
      </c>
      <c r="E62" s="169">
        <v>41863</v>
      </c>
      <c r="F62" s="169">
        <v>42353</v>
      </c>
      <c r="G62" s="148">
        <f t="shared" si="3"/>
        <v>16.333333333333332</v>
      </c>
      <c r="H62" s="168" t="s">
        <v>2716</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2688</v>
      </c>
      <c r="C63" s="115" t="s">
        <v>31</v>
      </c>
      <c r="D63" s="168">
        <v>624</v>
      </c>
      <c r="E63" s="169">
        <v>41992</v>
      </c>
      <c r="F63" s="169">
        <v>42368</v>
      </c>
      <c r="G63" s="148">
        <f t="shared" si="3"/>
        <v>12.533333333333333</v>
      </c>
      <c r="H63" s="168" t="s">
        <v>2717</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2688</v>
      </c>
      <c r="C64" s="115" t="s">
        <v>31</v>
      </c>
      <c r="D64" s="168">
        <v>625</v>
      </c>
      <c r="E64" s="169">
        <v>41992</v>
      </c>
      <c r="F64" s="169">
        <v>42368</v>
      </c>
      <c r="G64" s="148">
        <f t="shared" si="3"/>
        <v>12.533333333333333</v>
      </c>
      <c r="H64" s="168" t="s">
        <v>2718</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2689</v>
      </c>
      <c r="C65" s="115" t="s">
        <v>31</v>
      </c>
      <c r="D65" s="168" t="s">
        <v>2692</v>
      </c>
      <c r="E65" s="169">
        <v>42675</v>
      </c>
      <c r="F65" s="169">
        <v>42704</v>
      </c>
      <c r="G65" s="148">
        <f t="shared" si="3"/>
        <v>0.96666666666666667</v>
      </c>
      <c r="H65" s="168" t="s">
        <v>2708</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2688</v>
      </c>
      <c r="C66" s="115" t="s">
        <v>31</v>
      </c>
      <c r="D66" s="168">
        <v>438</v>
      </c>
      <c r="E66" s="169">
        <v>43080</v>
      </c>
      <c r="F66" s="169">
        <v>43312</v>
      </c>
      <c r="G66" s="148">
        <f t="shared" si="3"/>
        <v>7.7333333333333334</v>
      </c>
      <c r="H66" s="168" t="s">
        <v>2719</v>
      </c>
      <c r="I66" s="112" t="s">
        <v>110</v>
      </c>
      <c r="J66" s="168" t="s">
        <v>2748</v>
      </c>
      <c r="K66" s="171">
        <v>319288545</v>
      </c>
      <c r="L66" s="115" t="s">
        <v>1148</v>
      </c>
      <c r="M66" s="111">
        <v>1</v>
      </c>
      <c r="N66" s="115" t="s">
        <v>27</v>
      </c>
      <c r="O66" s="115" t="s">
        <v>1148</v>
      </c>
      <c r="P66" s="79"/>
    </row>
    <row r="67" spans="1:16" s="7" customFormat="1" ht="24.75" customHeight="1" outlineLevel="1" x14ac:dyDescent="0.25">
      <c r="A67" s="134">
        <v>20</v>
      </c>
      <c r="B67" s="167" t="s">
        <v>2688</v>
      </c>
      <c r="C67" s="115" t="s">
        <v>31</v>
      </c>
      <c r="D67" s="168">
        <v>427</v>
      </c>
      <c r="E67" s="169">
        <v>43080</v>
      </c>
      <c r="F67" s="169">
        <v>43312</v>
      </c>
      <c r="G67" s="148">
        <f t="shared" si="3"/>
        <v>7.7333333333333334</v>
      </c>
      <c r="H67" s="168" t="s">
        <v>2720</v>
      </c>
      <c r="I67" s="112" t="s">
        <v>110</v>
      </c>
      <c r="J67" s="168" t="s">
        <v>2749</v>
      </c>
      <c r="K67" s="171">
        <v>2825757866</v>
      </c>
      <c r="L67" s="115" t="s">
        <v>1148</v>
      </c>
      <c r="M67" s="111">
        <v>1</v>
      </c>
      <c r="N67" s="115" t="s">
        <v>27</v>
      </c>
      <c r="O67" s="115" t="s">
        <v>26</v>
      </c>
      <c r="P67" s="79"/>
    </row>
    <row r="68" spans="1:16" s="7" customFormat="1" ht="24.75" customHeight="1" outlineLevel="1" x14ac:dyDescent="0.25">
      <c r="A68" s="134">
        <v>21</v>
      </c>
      <c r="B68" s="167" t="s">
        <v>2688</v>
      </c>
      <c r="C68" s="115" t="s">
        <v>31</v>
      </c>
      <c r="D68" s="168">
        <v>432</v>
      </c>
      <c r="E68" s="169">
        <v>43080</v>
      </c>
      <c r="F68" s="169">
        <v>43312</v>
      </c>
      <c r="G68" s="148">
        <f t="shared" si="3"/>
        <v>7.7333333333333334</v>
      </c>
      <c r="H68" s="168" t="s">
        <v>2721</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2688</v>
      </c>
      <c r="C69" s="115" t="s">
        <v>31</v>
      </c>
      <c r="D69" s="168">
        <v>435</v>
      </c>
      <c r="E69" s="169">
        <v>43080</v>
      </c>
      <c r="F69" s="169">
        <v>43449</v>
      </c>
      <c r="G69" s="148">
        <f t="shared" si="3"/>
        <v>12.3</v>
      </c>
      <c r="H69" s="168" t="s">
        <v>2722</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2688</v>
      </c>
      <c r="C70" s="115" t="s">
        <v>31</v>
      </c>
      <c r="D70" s="168">
        <v>239</v>
      </c>
      <c r="E70" s="169">
        <v>43305</v>
      </c>
      <c r="F70" s="169">
        <v>43434</v>
      </c>
      <c r="G70" s="148">
        <f t="shared" si="3"/>
        <v>4.3</v>
      </c>
      <c r="H70" s="168" t="s">
        <v>2723</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2688</v>
      </c>
      <c r="C71" s="115" t="s">
        <v>31</v>
      </c>
      <c r="D71" s="168">
        <v>269</v>
      </c>
      <c r="E71" s="169">
        <v>43305</v>
      </c>
      <c r="F71" s="169">
        <v>43434</v>
      </c>
      <c r="G71" s="148">
        <f t="shared" si="3"/>
        <v>4.3</v>
      </c>
      <c r="H71" s="168" t="s">
        <v>2724</v>
      </c>
      <c r="I71" s="112" t="s">
        <v>110</v>
      </c>
      <c r="J71" s="168" t="s">
        <v>2749</v>
      </c>
      <c r="K71" s="171">
        <v>1367453133</v>
      </c>
      <c r="L71" s="115" t="s">
        <v>1148</v>
      </c>
      <c r="M71" s="111">
        <v>1</v>
      </c>
      <c r="N71" s="115" t="s">
        <v>27</v>
      </c>
      <c r="O71" s="115" t="s">
        <v>26</v>
      </c>
      <c r="P71" s="79"/>
    </row>
    <row r="72" spans="1:16" s="7" customFormat="1" ht="24.75" customHeight="1" outlineLevel="1" x14ac:dyDescent="0.25">
      <c r="A72" s="134">
        <v>25</v>
      </c>
      <c r="B72" s="167" t="s">
        <v>2688</v>
      </c>
      <c r="C72" s="115" t="s">
        <v>31</v>
      </c>
      <c r="D72" s="168">
        <v>346</v>
      </c>
      <c r="E72" s="169">
        <v>43403</v>
      </c>
      <c r="F72" s="169">
        <v>43434</v>
      </c>
      <c r="G72" s="148">
        <f t="shared" si="3"/>
        <v>1.0333333333333334</v>
      </c>
      <c r="H72" s="168" t="s">
        <v>2725</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2688</v>
      </c>
      <c r="C73" s="115" t="s">
        <v>31</v>
      </c>
      <c r="D73" s="168">
        <v>314</v>
      </c>
      <c r="E73" s="169">
        <v>43405</v>
      </c>
      <c r="F73" s="169">
        <v>43434</v>
      </c>
      <c r="G73" s="148">
        <f t="shared" si="3"/>
        <v>0.96666666666666667</v>
      </c>
      <c r="H73" s="168" t="s">
        <v>2726</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2688</v>
      </c>
      <c r="C74" s="115" t="s">
        <v>31</v>
      </c>
      <c r="D74" s="168">
        <v>347</v>
      </c>
      <c r="E74" s="169">
        <v>43405</v>
      </c>
      <c r="F74" s="169">
        <v>43434</v>
      </c>
      <c r="G74" s="148">
        <f t="shared" si="3"/>
        <v>0.96666666666666667</v>
      </c>
      <c r="H74" s="168" t="s">
        <v>2727</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2688</v>
      </c>
      <c r="C75" s="115" t="s">
        <v>31</v>
      </c>
      <c r="D75" s="168">
        <v>315</v>
      </c>
      <c r="E75" s="169">
        <v>43405</v>
      </c>
      <c r="F75" s="169">
        <v>43434</v>
      </c>
      <c r="G75" s="148">
        <f t="shared" si="3"/>
        <v>0.96666666666666667</v>
      </c>
      <c r="H75" s="168" t="s">
        <v>2728</v>
      </c>
      <c r="I75" s="112" t="s">
        <v>110</v>
      </c>
      <c r="J75" s="168" t="s">
        <v>2748</v>
      </c>
      <c r="K75" s="171">
        <v>85315809</v>
      </c>
      <c r="L75" s="115" t="s">
        <v>1148</v>
      </c>
      <c r="M75" s="111">
        <v>1</v>
      </c>
      <c r="N75" s="115" t="s">
        <v>27</v>
      </c>
      <c r="O75" s="115" t="s">
        <v>1148</v>
      </c>
      <c r="P75" s="79"/>
    </row>
    <row r="76" spans="1:16" s="7" customFormat="1" ht="24.75" customHeight="1" outlineLevel="1" x14ac:dyDescent="0.25">
      <c r="A76" s="134">
        <v>29</v>
      </c>
      <c r="B76" s="167" t="s">
        <v>2688</v>
      </c>
      <c r="C76" s="115" t="s">
        <v>31</v>
      </c>
      <c r="D76" s="168">
        <v>345</v>
      </c>
      <c r="E76" s="169">
        <v>43405</v>
      </c>
      <c r="F76" s="169">
        <v>43434</v>
      </c>
      <c r="G76" s="148">
        <f t="shared" si="3"/>
        <v>0.96666666666666667</v>
      </c>
      <c r="H76" s="168" t="s">
        <v>2729</v>
      </c>
      <c r="I76" s="112" t="s">
        <v>110</v>
      </c>
      <c r="J76" s="168" t="s">
        <v>2749</v>
      </c>
      <c r="K76" s="171">
        <v>469934065</v>
      </c>
      <c r="L76" s="115" t="s">
        <v>1148</v>
      </c>
      <c r="M76" s="111">
        <v>1</v>
      </c>
      <c r="N76" s="115" t="s">
        <v>27</v>
      </c>
      <c r="O76" s="115" t="s">
        <v>26</v>
      </c>
      <c r="P76" s="79"/>
    </row>
    <row r="77" spans="1:16" s="7" customFormat="1" ht="24.75" customHeight="1" outlineLevel="1" x14ac:dyDescent="0.25">
      <c r="A77" s="134">
        <v>30</v>
      </c>
      <c r="B77" s="167" t="s">
        <v>2688</v>
      </c>
      <c r="C77" s="115" t="s">
        <v>31</v>
      </c>
      <c r="D77" s="168">
        <v>483</v>
      </c>
      <c r="E77" s="169">
        <v>43450</v>
      </c>
      <c r="F77" s="169">
        <v>43799</v>
      </c>
      <c r="G77" s="148">
        <f t="shared" si="3"/>
        <v>11.633333333333333</v>
      </c>
      <c r="H77" s="168" t="s">
        <v>2730</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2688</v>
      </c>
      <c r="C78" s="115" t="s">
        <v>31</v>
      </c>
      <c r="D78" s="168">
        <v>170</v>
      </c>
      <c r="E78" s="169">
        <v>43483</v>
      </c>
      <c r="F78" s="169">
        <v>43821</v>
      </c>
      <c r="G78" s="148">
        <f t="shared" si="3"/>
        <v>11.266666666666667</v>
      </c>
      <c r="H78" s="168" t="s">
        <v>2731</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2688</v>
      </c>
      <c r="C79" s="115" t="s">
        <v>31</v>
      </c>
      <c r="D79" s="168">
        <v>98</v>
      </c>
      <c r="E79" s="169">
        <v>43483</v>
      </c>
      <c r="F79" s="169">
        <v>43814</v>
      </c>
      <c r="G79" s="148">
        <f t="shared" si="3"/>
        <v>11.033333333333333</v>
      </c>
      <c r="H79" s="168" t="s">
        <v>2732</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2688</v>
      </c>
      <c r="C80" s="115" t="s">
        <v>31</v>
      </c>
      <c r="D80" s="168">
        <v>323</v>
      </c>
      <c r="E80" s="169">
        <v>43709</v>
      </c>
      <c r="F80" s="169">
        <v>43814</v>
      </c>
      <c r="G80" s="148">
        <f t="shared" si="3"/>
        <v>3.5</v>
      </c>
      <c r="H80" s="168" t="s">
        <v>2733</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2688</v>
      </c>
      <c r="C81" s="115" t="s">
        <v>31</v>
      </c>
      <c r="D81" s="168" t="s">
        <v>2694</v>
      </c>
      <c r="E81" s="169">
        <v>43885</v>
      </c>
      <c r="F81" s="169">
        <v>44196</v>
      </c>
      <c r="G81" s="148">
        <f t="shared" si="3"/>
        <v>10.366666666666667</v>
      </c>
      <c r="H81" s="168" t="s">
        <v>2734</v>
      </c>
      <c r="I81" s="112" t="s">
        <v>110</v>
      </c>
      <c r="J81" s="168" t="s">
        <v>2750</v>
      </c>
      <c r="K81" s="172">
        <v>427649279</v>
      </c>
      <c r="L81" s="115" t="s">
        <v>1148</v>
      </c>
      <c r="M81" s="111">
        <v>1</v>
      </c>
      <c r="N81" s="115" t="s">
        <v>1151</v>
      </c>
      <c r="O81" s="115" t="s">
        <v>1148</v>
      </c>
      <c r="P81" s="79"/>
    </row>
    <row r="82" spans="1:16" s="7" customFormat="1" ht="24.75" customHeight="1" outlineLevel="1" x14ac:dyDescent="0.25">
      <c r="A82" s="134">
        <v>35</v>
      </c>
      <c r="B82" s="167" t="s">
        <v>2688</v>
      </c>
      <c r="C82" s="115" t="s">
        <v>31</v>
      </c>
      <c r="D82" s="168" t="s">
        <v>2695</v>
      </c>
      <c r="E82" s="169">
        <v>43885</v>
      </c>
      <c r="F82" s="169">
        <v>44196</v>
      </c>
      <c r="G82" s="148">
        <f t="shared" si="3"/>
        <v>10.366666666666667</v>
      </c>
      <c r="H82" s="168" t="s">
        <v>2735</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2688</v>
      </c>
      <c r="C83" s="115" t="s">
        <v>31</v>
      </c>
      <c r="D83" s="168" t="s">
        <v>2696</v>
      </c>
      <c r="E83" s="169">
        <v>43885</v>
      </c>
      <c r="F83" s="169">
        <v>44196</v>
      </c>
      <c r="G83" s="148">
        <f t="shared" si="3"/>
        <v>10.366666666666667</v>
      </c>
      <c r="H83" s="168" t="s">
        <v>2736</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2688</v>
      </c>
      <c r="C84" s="115" t="s">
        <v>31</v>
      </c>
      <c r="D84" s="168" t="s">
        <v>2697</v>
      </c>
      <c r="E84" s="169">
        <v>43885</v>
      </c>
      <c r="F84" s="169">
        <v>44196</v>
      </c>
      <c r="G84" s="148">
        <f t="shared" si="3"/>
        <v>10.366666666666667</v>
      </c>
      <c r="H84" s="168" t="s">
        <v>2737</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2688</v>
      </c>
      <c r="C85" s="115" t="s">
        <v>31</v>
      </c>
      <c r="D85" s="168" t="s">
        <v>2698</v>
      </c>
      <c r="E85" s="169">
        <v>43885</v>
      </c>
      <c r="F85" s="169">
        <v>44196</v>
      </c>
      <c r="G85" s="148">
        <f t="shared" si="3"/>
        <v>10.366666666666667</v>
      </c>
      <c r="H85" s="168" t="s">
        <v>2738</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2688</v>
      </c>
      <c r="C86" s="115" t="s">
        <v>31</v>
      </c>
      <c r="D86" s="168" t="s">
        <v>2699</v>
      </c>
      <c r="E86" s="169">
        <v>43922</v>
      </c>
      <c r="F86" s="169">
        <v>44165</v>
      </c>
      <c r="G86" s="148">
        <f t="shared" si="3"/>
        <v>8.1</v>
      </c>
      <c r="H86" s="168" t="s">
        <v>2739</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2690</v>
      </c>
      <c r="C87" s="115" t="s">
        <v>31</v>
      </c>
      <c r="D87" s="168" t="s">
        <v>2700</v>
      </c>
      <c r="E87" s="169">
        <v>43889</v>
      </c>
      <c r="F87" s="169">
        <v>44196</v>
      </c>
      <c r="G87" s="148">
        <f t="shared" si="3"/>
        <v>10.233333333333333</v>
      </c>
      <c r="H87" s="168" t="s">
        <v>2740</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2691</v>
      </c>
      <c r="C88" s="115" t="s">
        <v>31</v>
      </c>
      <c r="D88" s="168" t="s">
        <v>2701</v>
      </c>
      <c r="E88" s="169">
        <v>43889</v>
      </c>
      <c r="F88" s="169">
        <v>44196</v>
      </c>
      <c r="G88" s="148">
        <f t="shared" si="3"/>
        <v>10.233333333333333</v>
      </c>
      <c r="H88" s="168" t="s">
        <v>2741</v>
      </c>
      <c r="I88" s="112" t="s">
        <v>1155</v>
      </c>
      <c r="J88" s="168" t="s">
        <v>2751</v>
      </c>
      <c r="K88" s="172" t="s">
        <v>2752</v>
      </c>
      <c r="L88" s="115" t="s">
        <v>1148</v>
      </c>
      <c r="M88" s="111">
        <v>1</v>
      </c>
      <c r="N88" s="115" t="s">
        <v>1151</v>
      </c>
      <c r="O88" s="115" t="s">
        <v>1148</v>
      </c>
      <c r="P88" s="79"/>
    </row>
    <row r="89" spans="1:16" s="7" customFormat="1" ht="24.75" customHeight="1" outlineLevel="1" x14ac:dyDescent="0.25">
      <c r="A89" s="134">
        <v>42</v>
      </c>
      <c r="B89" s="167" t="s">
        <v>2691</v>
      </c>
      <c r="C89" s="115" t="s">
        <v>31</v>
      </c>
      <c r="D89" s="168" t="s">
        <v>2702</v>
      </c>
      <c r="E89" s="169">
        <v>43889</v>
      </c>
      <c r="F89" s="169">
        <v>44196</v>
      </c>
      <c r="G89" s="148">
        <f t="shared" si="3"/>
        <v>10.233333333333333</v>
      </c>
      <c r="H89" s="168" t="s">
        <v>2742</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2688</v>
      </c>
      <c r="C90" s="115" t="s">
        <v>31</v>
      </c>
      <c r="D90" s="168" t="s">
        <v>2703</v>
      </c>
      <c r="E90" s="169">
        <v>44167</v>
      </c>
      <c r="F90" s="169">
        <v>44773</v>
      </c>
      <c r="G90" s="148">
        <f t="shared" si="3"/>
        <v>20.2</v>
      </c>
      <c r="H90" s="170" t="s">
        <v>2743</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2694</v>
      </c>
      <c r="E114" s="169">
        <v>43885</v>
      </c>
      <c r="F114" s="169">
        <v>44196</v>
      </c>
      <c r="G114" s="148">
        <f>IF(AND(E114&lt;&gt;"",F114&lt;&gt;""),((F114-E114)/30),"")</f>
        <v>10.366666666666667</v>
      </c>
      <c r="H114" s="168" t="s">
        <v>2734</v>
      </c>
      <c r="I114" s="112" t="s">
        <v>110</v>
      </c>
      <c r="J114" s="168" t="s">
        <v>2750</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2695</v>
      </c>
      <c r="E115" s="169">
        <v>43885</v>
      </c>
      <c r="F115" s="169">
        <v>44196</v>
      </c>
      <c r="G115" s="148">
        <f t="shared" ref="G115:G116" si="4">IF(AND(E115&lt;&gt;"",F115&lt;&gt;""),((F115-E115)/30),"")</f>
        <v>10.366666666666667</v>
      </c>
      <c r="H115" s="168" t="s">
        <v>2735</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2696</v>
      </c>
      <c r="E116" s="169">
        <v>43885</v>
      </c>
      <c r="F116" s="169">
        <v>44196</v>
      </c>
      <c r="G116" s="148">
        <f t="shared" si="4"/>
        <v>10.366666666666667</v>
      </c>
      <c r="H116" s="168" t="s">
        <v>2736</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2697</v>
      </c>
      <c r="E117" s="169">
        <v>43885</v>
      </c>
      <c r="F117" s="169">
        <v>44196</v>
      </c>
      <c r="G117" s="148">
        <f t="shared" ref="G117:G159" si="5">IF(AND(E117&lt;&gt;"",F117&lt;&gt;""),((F117-E117)/30),"")</f>
        <v>10.366666666666667</v>
      </c>
      <c r="H117" s="168" t="s">
        <v>2737</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2698</v>
      </c>
      <c r="E118" s="169">
        <v>43885</v>
      </c>
      <c r="F118" s="169">
        <v>44196</v>
      </c>
      <c r="G118" s="148">
        <f t="shared" si="5"/>
        <v>10.366666666666667</v>
      </c>
      <c r="H118" s="168" t="s">
        <v>2738</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2700</v>
      </c>
      <c r="E119" s="169">
        <v>43889</v>
      </c>
      <c r="F119" s="169">
        <v>44196</v>
      </c>
      <c r="G119" s="148">
        <f t="shared" si="5"/>
        <v>10.233333333333333</v>
      </c>
      <c r="H119" s="168" t="s">
        <v>2740</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2701</v>
      </c>
      <c r="E120" s="169">
        <v>43889</v>
      </c>
      <c r="F120" s="169">
        <v>44196</v>
      </c>
      <c r="G120" s="148">
        <f t="shared" si="5"/>
        <v>10.233333333333333</v>
      </c>
      <c r="H120" s="168" t="s">
        <v>2741</v>
      </c>
      <c r="I120" s="112" t="s">
        <v>1155</v>
      </c>
      <c r="J120" s="168" t="s">
        <v>2751</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2702</v>
      </c>
      <c r="E121" s="169">
        <v>43889</v>
      </c>
      <c r="F121" s="169">
        <v>44196</v>
      </c>
      <c r="G121" s="148">
        <f t="shared" si="5"/>
        <v>10.233333333333333</v>
      </c>
      <c r="H121" s="168" t="s">
        <v>2742</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2703</v>
      </c>
      <c r="E122" s="169">
        <v>44167</v>
      </c>
      <c r="F122" s="169">
        <v>44773</v>
      </c>
      <c r="G122" s="148">
        <f t="shared" si="5"/>
        <v>20.2</v>
      </c>
      <c r="H122" s="170" t="s">
        <v>2743</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5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2"/>
      <c r="Z178" s="153" t="str">
        <f>IF(Y178&gt;0,SUM(E180+Y178),"")</f>
        <v/>
      </c>
      <c r="AA178" s="19"/>
      <c r="AB178" s="19"/>
    </row>
    <row r="179" spans="1:28" ht="23.25" x14ac:dyDescent="0.25">
      <c r="A179" s="9"/>
      <c r="B179" s="220" t="s">
        <v>2668</v>
      </c>
      <c r="C179" s="220"/>
      <c r="D179" s="220"/>
      <c r="E179" s="159">
        <v>0.02</v>
      </c>
      <c r="F179" s="158">
        <v>0.01</v>
      </c>
      <c r="G179" s="153">
        <f>IF(F179&gt;0,SUM(E179+F179),"")</f>
        <v>0.03</v>
      </c>
      <c r="H179" s="5"/>
      <c r="I179" s="220" t="s">
        <v>2670</v>
      </c>
      <c r="J179" s="220"/>
      <c r="K179" s="220"/>
      <c r="L179" s="220"/>
      <c r="M179" s="160">
        <v>0.02</v>
      </c>
      <c r="O179" s="8"/>
      <c r="Q179" s="19"/>
      <c r="R179" s="147">
        <f>IF(M179&gt;0,SUM(L179+M179),"")</f>
        <v>0.02</v>
      </c>
      <c r="T179" s="19"/>
      <c r="U179" s="176" t="s">
        <v>1166</v>
      </c>
      <c r="V179" s="176"/>
      <c r="W179" s="176"/>
      <c r="X179" s="24">
        <v>0.02</v>
      </c>
      <c r="Y179" s="152"/>
      <c r="Z179" s="153" t="str">
        <f>IF(Y179&gt;0,SUM(E181+Y179),"")</f>
        <v/>
      </c>
      <c r="AA179" s="19"/>
      <c r="AB179" s="19"/>
    </row>
    <row r="180" spans="1:28" ht="23.25" hidden="1" x14ac:dyDescent="0.25">
      <c r="A180" s="9"/>
      <c r="B180" s="200"/>
      <c r="C180" s="200"/>
      <c r="D180" s="200"/>
      <c r="E180" s="157"/>
      <c r="H180" s="5"/>
      <c r="I180" s="200"/>
      <c r="J180" s="200"/>
      <c r="K180" s="200"/>
      <c r="L180" s="200"/>
      <c r="M180" s="5"/>
      <c r="O180" s="8"/>
      <c r="Q180" s="19"/>
      <c r="R180" s="147" t="str">
        <f>IF(S180&gt;0,SUM(L180+S180),"")</f>
        <v/>
      </c>
      <c r="S180" s="152"/>
      <c r="T180" s="19"/>
      <c r="U180" s="176" t="s">
        <v>1167</v>
      </c>
      <c r="V180" s="176"/>
      <c r="W180" s="176"/>
      <c r="X180" s="24">
        <v>0.03</v>
      </c>
      <c r="Y180" s="152"/>
      <c r="Z180" s="153" t="str">
        <f>IF(Y180&gt;0,SUM(E182+Y180),"")</f>
        <v/>
      </c>
      <c r="AA180" s="19"/>
      <c r="AB180" s="19"/>
    </row>
    <row r="181" spans="1:28" ht="23.25" hidden="1" x14ac:dyDescent="0.25">
      <c r="A181" s="9"/>
      <c r="B181" s="200"/>
      <c r="C181" s="200"/>
      <c r="D181" s="200"/>
      <c r="E181" s="157"/>
      <c r="H181" s="5"/>
      <c r="I181" s="200"/>
      <c r="J181" s="200"/>
      <c r="K181" s="200"/>
      <c r="L181" s="200"/>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0"/>
      <c r="C182" s="200"/>
      <c r="D182" s="200"/>
      <c r="E182" s="157"/>
      <c r="H182" s="5"/>
      <c r="I182" s="200"/>
      <c r="J182" s="200"/>
      <c r="K182" s="200"/>
      <c r="L182" s="200"/>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109825681.73999999</v>
      </c>
      <c r="F185" s="92"/>
      <c r="G185" s="93"/>
      <c r="H185" s="88"/>
      <c r="I185" s="90" t="s">
        <v>2627</v>
      </c>
      <c r="J185" s="154">
        <f>+SUM(M179:M183)</f>
        <v>0.02</v>
      </c>
      <c r="K185" s="201" t="s">
        <v>2628</v>
      </c>
      <c r="L185" s="201"/>
      <c r="M185" s="94">
        <f>+J185*(SUM(K20:K35))</f>
        <v>73217121.159999996</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5" t="s">
        <v>2636</v>
      </c>
      <c r="C192" s="235"/>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2753</v>
      </c>
      <c r="J193" s="5"/>
      <c r="K193" s="117" t="s">
        <v>2754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2755</v>
      </c>
      <c r="J211" s="27" t="s">
        <v>2622</v>
      </c>
      <c r="K211" s="175" t="s">
        <v>2755</v>
      </c>
      <c r="L211" s="21"/>
      <c r="M211" s="21"/>
      <c r="N211" s="21"/>
      <c r="O211" s="8"/>
    </row>
    <row r="212" spans="1:15" x14ac:dyDescent="0.25">
      <c r="A212" s="9"/>
      <c r="B212" s="27" t="s">
        <v>2619</v>
      </c>
      <c r="C212" s="137" t="s">
        <v>2753</v>
      </c>
      <c r="D212" s="21"/>
      <c r="G212" s="27" t="s">
        <v>2621</v>
      </c>
      <c r="H212" s="116" t="s">
        <v>2756</v>
      </c>
      <c r="J212" s="27" t="s">
        <v>2623</v>
      </c>
      <c r="K212" s="116" t="s">
        <v>2756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purl.org/dc/terms/"/>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2020-12-28T17:14:32Z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