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Server\d\7 Formatos Contratacion Vigencia 2020-2021 - HCB\3 Funsep CDI 2020\2 Manifestacion de Interes 2021-8-10000166 (Ponedera, Campo, Ponedera, Palmar)\"/>
    </mc:Choice>
  </mc:AlternateContent>
  <xr:revisionPtr revIDLastSave="0" documentId="13_ncr:1_{4E422D0A-9359-4472-A516-3FED7DD8E754}"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26" i="12" l="1"/>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<sst xmlns="http://schemas.openxmlformats.org/spreadsheetml/2006/main" count="3303" uniqueCount="2704">
  <si>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</si>
  <si>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</si>
  <si>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</si>
  <si>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</si>
  <si>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</si>
  <si>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</si>
  <si>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</si>
  <si>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</si>
  <si>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</si>
  <si>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</si>
  <si>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</si>
  <si>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</si>
  <si>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</si>
  <si>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</si>
  <si>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</si>
  <si>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</si>
  <si>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</si>
  <si>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</si>
  <si>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</si>
  <si>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</si>
  <si>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</si>
  <si>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</si>
  <si>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</si>
  <si>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</si>
  <si>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</si>
  <si>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</si>
  <si>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</si>
  <si>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</si>
  <si>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</si>
  <si>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</si>
  <si>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</si>
  <si>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</si>
  <si>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</si>
  <si>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</si>
  <si>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</si>
  <si>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</si>
  <si>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</si>
  <si>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</si>
  <si>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</si>
  <si>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</si>
  <si>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</si>
  <si>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</si>
  <si>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</si>
  <si>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</si>
  <si>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</si>
  <si>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</si>
  <si>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</si>
  <si>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</si>
  <si>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</si>
  <si>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</si>
  <si>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</si>
  <si>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</si>
  <si>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</si>
  <si>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</si>
  <si>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</si>
  <si>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</si>
  <si>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</si>
  <si>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</si>
  <si>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</si>
  <si>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</si>
  <si>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</si>
  <si>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</si>
  <si>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</si>
  <si>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</si>
  <si>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</si>
  <si>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</si>
  <si>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</si>
  <si>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</si>
  <si>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</si>
  <si>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</si>
  <si>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</si>
  <si>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</si>
  <si>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</si>
  <si>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</si>
  <si>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</si>
  <si>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</si>
  <si>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</si>
  <si>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</si>
  <si>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</si>
  <si>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</si>
  <si>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</si>
  <si>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</si>
  <si>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</si>
  <si>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</si>
  <si>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</si>
  <si>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</si>
  <si>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</si>
  <si>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</si>
  <si>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</si>
  <si>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</si>
  <si>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</si>
  <si>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</si>
  <si>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</si>
  <si>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</si>
  <si>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</si>
  <si>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</si>
  <si>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</si>
  <si>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</si>
  <si>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</si>
  <si>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</si>
  <si>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</si>
  <si>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</si>
  <si>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</si>
  <si>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</si>
  <si>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</si>
  <si>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</si>
  <si>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</si>
  <si>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</si>
  <si>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</si>
  <si>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</si>
  <si>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</si>
  <si>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</si>
  <si>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</si>
  <si>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</si>
  <si>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</si>
  <si>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</si>
  <si>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</si>
  <si>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</si>
  <si>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</si>
  <si>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</si>
  <si>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</si>
  <si>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</si>
  <si>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</si>
  <si>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</si>
  <si>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</si>
  <si>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</si>
  <si>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</si>
  <si>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</si>
  <si>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</si>
  <si>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</si>
  <si>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</si>
  <si>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</si>
  <si>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</si>
  <si>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</si>
  <si>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</si>
  <si>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</si>
  <si>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</si>
  <si>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</si>
  <si>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</si>
  <si>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</si>
  <si>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</si>
  <si>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</si>
  <si>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</si>
  <si>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</si>
  <si>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</si>
  <si>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</si>
  <si>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</si>
  <si>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</si>
  <si>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</si>
  <si>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</si>
  <si>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</si>
  <si>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</si>
  <si>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</si>
  <si>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</si>
  <si>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</si>
  <si>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</si>
  <si>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</si>
  <si>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</si>
  <si>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</si>
  <si>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</si>
  <si>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</si>
  <si>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</si>
  <si>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</si>
  <si>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</si>
  <si>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</si>
  <si>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</si>
  <si>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</si>
  <si>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</si>
  <si>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</si>
  <si>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</si>
  <si>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</si>
  <si>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</si>
  <si>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</si>
  <si>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</si>
  <si>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</si>
  <si>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</si>
  <si>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</si>
  <si>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</si>
  <si>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</si>
  <si>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</si>
  <si>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</si>
  <si>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</si>
  <si>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</si>
  <si>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</si>
  <si>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</si>
  <si>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</si>
  <si>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</si>
  <si>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</si>
  <si>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</si>
  <si>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</si>
  <si>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</si>
  <si>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</si>
  <si>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</si>
  <si>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</si>
  <si>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</si>
  <si>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</si>
  <si>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</si>
  <si>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</si>
  <si>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</si>
  <si>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</si>
  <si>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</si>
  <si>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</si>
  <si>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</si>
  <si>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</si>
  <si>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</si>
  <si>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</si>
  <si>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</si>
  <si>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</si>
  <si>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</si>
  <si>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</si>
  <si>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</si>
  <si>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</si>
  <si>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</si>
  <si>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</si>
  <si>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</si>
  <si>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</si>
  <si>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</si>
  <si>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</si>
  <si>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</si>
  <si>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</si>
  <si>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</si>
  <si>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</si>
  <si>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</si>
  <si>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</si>
  <si>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</si>
  <si>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</si>
  <si>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</si>
  <si>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</si>
  <si>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</si>
  <si>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</si>
  <si>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</si>
  <si>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</si>
  <si>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</si>
  <si>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</si>
  <si>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</si>
  <si>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</si>
  <si>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</si>
  <si>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</si>
  <si>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</si>
  <si>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</si>
  <si>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</si>
  <si>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</si>
  <si>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</si>
  <si>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</si>
  <si>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</si>
  <si>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</si>
  <si>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</si>
  <si>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</si>
  <si>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</si>
  <si>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</si>
  <si>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</si>
  <si>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</si>
  <si>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</si>
  <si>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</si>
  <si>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</si>
  <si>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</si>
  <si>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</si>
  <si>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</si>
  <si>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</si>
  <si>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</si>
  <si>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</si>
  <si>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</si>
  <si>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</si>
  <si>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</si>
  <si>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</si>
  <si>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</si>
  <si>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</si>
  <si>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</si>
  <si>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</si>
  <si>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</si>
  <si>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</si>
  <si>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</si>
  <si>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</si>
  <si>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</si>
  <si>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</si>
  <si>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</si>
  <si>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</si>
  <si>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</si>
  <si>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</si>
  <si>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</si>
  <si>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</si>
  <si>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</si>
  <si>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</si>
  <si>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</si>
  <si>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</si>
  <si>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</si>
  <si>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</si>
  <si>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</si>
  <si>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</si>
  <si>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</si>
  <si>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</si>
  <si>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</si>
  <si>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</si>
  <si>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</si>
  <si>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</si>
  <si>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</si>
  <si>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</si>
  <si>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</si>
  <si>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</si>
  <si>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</si>
  <si>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</si>
  <si>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</si>
  <si>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</si>
  <si>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</si>
  <si>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</si>
  <si>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</si>
  <si>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</si>
  <si>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</si>
  <si>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</si>
  <si>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</si>
  <si>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</si>
  <si>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</si>
  <si>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</si>
  <si>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</si>
  <si>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</si>
  <si>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</si>
  <si>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</si>
  <si>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</si>
  <si>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</si>
  <si>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</si>
  <si>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</si>
  <si>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</si>
  <si>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</si>
  <si>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</si>
  <si>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</si>
  <si>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</si>
  <si>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</si>
  <si>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</si>
  <si>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</si>
  <si>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</si>
  <si>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</si>
  <si>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</si>
  <si>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</si>
  <si>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</si>
  <si>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</si>
  <si>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</si>
  <si>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</si>
  <si>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</si>
  <si>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</si>
  <si>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</si>
  <si>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</si>
  <si>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</si>
  <si>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</si>
  <si>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</si>
  <si>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</si>
  <si>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</si>
  <si>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</si>
  <si>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</si>
  <si>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</si>
  <si>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</si>
  <si>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</si>
  <si>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</si>
  <si>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</si>
  <si>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</si>
  <si>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</si>
  <si>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</si>
  <si>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</si>
  <si>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</si>
  <si>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</si>
  <si>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</si>
  <si>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</si>
  <si>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</si>
  <si>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</si>
  <si>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</si>
  <si>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</si>
  <si>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</si>
  <si>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</si>
  <si>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</si>
  <si>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</si>
  <si>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</si>
  <si>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</si>
  <si>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</si>
  <si>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</si>
  <si>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</si>
  <si>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</si>
  <si>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</si>
  <si>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</si>
  <si>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</si>
  <si>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</si>
  <si>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</si>
  <si>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</si>
  <si>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</si>
  <si>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</si>
  <si>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</si>
  <si>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</si>
  <si>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</si>
  <si>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</si>
  <si>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</si>
  <si>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</si>
  <si>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</si>
  <si>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</si>
  <si>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</si>
  <si>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</si>
  <si>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</si>
  <si>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</si>
  <si>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</si>
  <si>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</si>
  <si>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</si>
  <si>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</si>
  <si>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</si>
  <si>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</si>
  <si>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</si>
  <si>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</si>
  <si>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</si>
  <si>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</si>
  <si>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</si>
  <si>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</si>
  <si>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</si>
  <si>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</si>
  <si>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</si>
  <si>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</si>
  <si>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</si>
  <si>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</si>
  <si>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</si>
  <si>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</si>
  <si>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</si>
  <si>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</si>
  <si>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</si>
  <si>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</si>
  <si>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</si>
  <si>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</si>
  <si>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</si>
  <si>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</si>
  <si>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</si>
  <si>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</si>
  <si>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</si>
  <si>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</si>
  <si>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</si>
  <si>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</si>
  <si>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</si>
  <si>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</si>
  <si>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</si>
  <si>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</si>
  <si>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</si>
  <si>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</si>
  <si>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</si>
  <si>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</si>
  <si>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</si>
  <si>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</si>
  <si>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</si>
  <si>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</si>
  <si>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</si>
  <si>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</si>
  <si>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</si>
  <si>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</si>
  <si>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</si>
  <si>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</si>
  <si>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</si>
  <si>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</si>
  <si>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</si>
  <si>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</si>
  <si>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</si>
  <si>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</si>
  <si>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</si>
  <si>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</si>
  <si>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</si>
  <si>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</si>
  <si>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</si>
  <si>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</si>
  <si>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</si>
  <si>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</si>
  <si>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</si>
  <si>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</si>
  <si>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</si>
  <si>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</si>
  <si>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</si>
  <si>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</si>
  <si>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</si>
  <si>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</si>
  <si>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</si>
  <si>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</si>
  <si>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</si>
  <si>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</si>
  <si>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</si>
  <si>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</si>
  <si>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</si>
  <si>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</si>
  <si>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</si>
  <si>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</si>
  <si>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</si>
  <si>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</si>
  <si>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</si>
  <si>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</si>
  <si>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</si>
  <si>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</si>
  <si>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</si>
  <si>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</si>
  <si>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</si>
  <si>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</si>
  <si>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</si>
  <si>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</si>
  <si>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</si>
  <si>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</si>
  <si>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</si>
  <si>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</si>
  <si>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</si>
  <si>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</si>
  <si>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</si>
  <si>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</si>
  <si>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</si>
  <si>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</si>
  <si>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</si>
  <si>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</si>
  <si>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</si>
  <si>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</si>
  <si>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</si>
  <si>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</si>
  <si>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</si>
  <si>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</si>
  <si>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</si>
  <si>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</si>
  <si>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</si>
  <si>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</si>
  <si>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</si>
  <si>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</si>
  <si>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</si>
  <si>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</si>
  <si>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</si>
  <si>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</si>
  <si>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</si>
  <si>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</si>
  <si>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</si>
  <si>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</si>
  <si>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</si>
  <si>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</si>
  <si>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</si>
  <si>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</si>
  <si>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</si>
  <si>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</si>
  <si>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</si>
  <si>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</si>
  <si>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</si>
  <si>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</si>
  <si>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</si>
  <si>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</si>
  <si>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</si>
  <si>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</si>
  <si>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</si>
  <si>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</si>
  <si>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</si>
  <si>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</si>
  <si>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</si>
  <si>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</si>
  <si>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</si>
  <si>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</si>
  <si>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</si>
  <si>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</si>
  <si>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</si>
  <si>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</si>
  <si>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</si>
  <si>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</si>
  <si>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</si>
  <si>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</si>
  <si>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</si>
  <si>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</si>
  <si>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</si>
  <si>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</si>
  <si>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</si>
  <si>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</si>
  <si>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</si>
  <si>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</si>
  <si>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</si>
  <si>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</si>
  <si>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</si>
  <si>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</si>
  <si>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</si>
  <si>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</si>
  <si>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</si>
  <si>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</si>
  <si>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</si>
  <si>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</si>
  <si>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</si>
  <si>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</si>
  <si>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</si>
  <si>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</si>
  <si>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</si>
  <si>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</si>
  <si>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</si>
  <si>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</si>
  <si>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</si>
  <si>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</si>
  <si>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</si>
  <si>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</si>
  <si>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</si>
  <si>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</si>
  <si>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</si>
  <si>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</si>
  <si>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</si>
  <si>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</si>
  <si>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</si>
  <si>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</si>
  <si>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</si>
  <si>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</si>
  <si>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</si>
  <si>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</si>
  <si>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</si>
  <si>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</si>
  <si>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</si>
  <si>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</si>
  <si>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</si>
  <si>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</si>
  <si>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</si>
  <si>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</si>
  <si>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</si>
  <si>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</si>
  <si>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</si>
  <si>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</si>
  <si>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</si>
  <si>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</si>
  <si>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</si>
  <si>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</si>
  <si>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</si>
  <si>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</si>
  <si>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</si>
  <si>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</si>
  <si>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</si>
  <si>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</si>
  <si>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</si>
  <si>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</si>
  <si>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</si>
  <si>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</si>
  <si>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</si>
  <si>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</si>
  <si>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</si>
  <si>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</si>
  <si>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</si>
  <si>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</si>
  <si>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</si>
  <si>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</si>
  <si>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</si>
  <si>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</si>
  <si>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</si>
  <si>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</si>
  <si>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</si>
  <si>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</si>
  <si>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</si>
  <si>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</si>
  <si>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</si>
  <si>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</si>
  <si>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</si>
  <si>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</si>
  <si>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</si>
  <si>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</si>
  <si>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</si>
  <si>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</si>
  <si>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</si>
  <si>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</si>
  <si>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</si>
  <si>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</si>
  <si>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</si>
  <si>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</si>
  <si>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</si>
  <si>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</si>
  <si>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</si>
  <si>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</si>
  <si>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</si>
  <si>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</si>
  <si>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</si>
  <si>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</si>
  <si>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</si>
  <si>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</si>
  <si>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</si>
  <si>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</si>
  <si>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</si>
  <si>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</si>
  <si>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</si>
  <si>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</si>
  <si>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</si>
  <si>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</si>
  <si>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</si>
  <si>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</si>
  <si>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</si>
  <si>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</si>
  <si>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</si>
  <si>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</si>
  <si>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</si>
  <si>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</si>
  <si>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</si>
  <si>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</si>
  <si>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</si>
  <si>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</si>
  <si>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</si>
  <si>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</si>
  <si>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</si>
  <si>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</si>
  <si>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</si>
  <si>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</si>
  <si>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</si>
  <si>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</si>
  <si>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</si>
  <si>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</si>
  <si>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</si>
  <si>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</si>
  <si>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</si>
  <si>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</si>
  <si>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</si>
  <si>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</si>
  <si>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</si>
  <si>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</si>
  <si>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</si>
  <si>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</si>
  <si>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</si>
  <si>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</si>
  <si>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</si>
  <si>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</si>
  <si>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</si>
  <si>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</si>
  <si>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</si>
  <si>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</si>
  <si>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</si>
  <si>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</si>
  <si>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</si>
  <si>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</si>
  <si>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</si>
  <si>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</si>
  <si>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</si>
  <si>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</si>
  <si>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</si>
  <si>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</si>
  <si>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</si>
  <si>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</si>
  <si>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</si>
  <si>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</si>
  <si>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</si>
  <si>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</si>
  <si>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</si>
  <si>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</si>
  <si>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</si>
  <si>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</si>
  <si>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</si>
  <si>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</si>
  <si>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</si>
  <si>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</si>
  <si>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</si>
  <si>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</si>
  <si>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</si>
  <si>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</si>
  <si>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</si>
  <si>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</si>
  <si>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</si>
  <si>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</si>
  <si>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</si>
  <si>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</si>
  <si>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</si>
  <si>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</si>
  <si>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</si>
  <si>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</si>
  <si>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</si>
  <si>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</si>
  <si>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</si>
  <si>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</si>
  <si>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</si>
  <si>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</si>
  <si>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</si>
  <si>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</si>
  <si>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</si>
  <si>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</si>
  <si>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</si>
  <si>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</si>
  <si>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</si>
  <si>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</si>
  <si>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</si>
  <si>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</si>
  <si>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</si>
  <si>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</si>
  <si>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</si>
  <si>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</si>
  <si>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</si>
  <si>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</si>
  <si>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</si>
  <si>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</si>
  <si>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</si>
  <si>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</si>
  <si>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</si>
  <si>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</si>
  <si>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</si>
  <si>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</si>
  <si>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</si>
  <si>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</si>
  <si>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</si>
  <si>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</si>
  <si>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</si>
  <si>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</si>
  <si>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</si>
  <si>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</si>
  <si>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</si>
  <si>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</si>
  <si>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</si>
  <si>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</si>
  <si>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</si>
  <si>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</si>
  <si>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</si>
  <si>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</si>
  <si>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</si>
  <si>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</si>
  <si>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</si>
  <si>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</si>
  <si>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</si>
  <si>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</si>
  <si>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</si>
  <si>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</si>
  <si>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</si>
  <si>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</si>
  <si>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</si>
  <si>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</si>
  <si>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</si>
  <si>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</si>
  <si>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</si>
  <si>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</si>
  <si>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</si>
  <si>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</si>
  <si>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</si>
  <si>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</si>
  <si>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</si>
  <si>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</si>
  <si>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</si>
  <si>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</si>
  <si>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</si>
  <si>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</si>
  <si>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</si>
  <si>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</si>
  <si>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</si>
  <si>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</si>
  <si>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</si>
  <si>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</si>
  <si>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</si>
  <si>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</si>
  <si>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</si>
  <si>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</si>
  <si>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</si>
  <si>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</si>
  <si>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</si>
  <si>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</si>
  <si>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</si>
  <si>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</si>
  <si>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</si>
  <si>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</si>
  <si>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</si>
  <si>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</si>
  <si>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</si>
  <si>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</si>
  <si>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</si>
  <si>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</si>
  <si>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</si>
  <si>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</si>
  <si>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</si>
  <si>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</si>
  <si>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</si>
  <si>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</si>
  <si>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</si>
  <si>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</si>
  <si>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</si>
  <si>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</si>
  <si>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</si>
  <si>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</si>
  <si>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</si>
  <si>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</si>
  <si>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</si>
  <si>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</si>
  <si>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</si>
  <si>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</si>
  <si>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</si>
  <si>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</si>
  <si>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</si>
  <si>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</si>
  <si>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</si>
  <si>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</si>
  <si>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</si>
  <si>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</si>
  <si>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</si>
  <si>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</si>
  <si>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</si>
  <si>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</si>
  <si>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</si>
  <si>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</si>
  <si>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</si>
  <si>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</si>
  <si>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</si>
  <si>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</si>
  <si>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</si>
  <si>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</si>
  <si>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</si>
  <si>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</si>
  <si>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</si>
  <si>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</si>
  <si>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</si>
  <si>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</si>
  <si>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</si>
  <si>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</si>
  <si>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</si>
  <si>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</si>
  <si>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</si>
  <si>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</si>
  <si>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</si>
  <si>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</si>
  <si>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</si>
  <si>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</si>
  <si>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</si>
  <si>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</si>
  <si>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</si>
  <si>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</si>
  <si>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</si>
  <si>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</si>
  <si>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</si>
  <si>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</si>
  <si>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</si>
  <si>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</si>
  <si>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</si>
  <si>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</si>
  <si>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</si>
  <si>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</si>
  <si>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</si>
  <si>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</si>
  <si>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</si>
  <si>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</si>
  <si>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</si>
  <si>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</si>
  <si>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</si>
  <si>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</si>
  <si>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</si>
  <si>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</si>
  <si>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</si>
  <si>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</si>
  <si>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</si>
  <si>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</si>
  <si>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</si>
  <si>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</si>
  <si>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</si>
  <si>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</si>
  <si>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</si>
  <si>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</si>
  <si>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</si>
  <si>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</si>
  <si>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</si>
  <si>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</si>
  <si>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</si>
  <si>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</si>
  <si>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</si>
  <si>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</si>
  <si>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</si>
  <si>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</si>
  <si>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</si>
  <si>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</si>
  <si>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</si>
  <si>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</si>
  <si>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</si>
  <si>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</si>
  <si>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</si>
  <si>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</si>
  <si>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</si>
  <si>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</si>
  <si>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</si>
  <si>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</si>
  <si>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</si>
  <si>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</si>
  <si>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</si>
  <si>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</si>
  <si>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</si>
  <si>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</si>
  <si>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</si>
  <si>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</si>
  <si>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</si>
  <si>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</si>
  <si>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</si>
  <si>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</si>
  <si>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</si>
  <si>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</si>
  <si>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</si>
  <si>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</si>
  <si>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</si>
  <si>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</si>
  <si>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</si>
  <si>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</si>
  <si>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</si>
  <si>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</si>
  <si>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</si>
  <si>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</si>
  <si>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</si>
  <si>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</si>
  <si>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</si>
  <si>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</si>
  <si>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</si>
  <si>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</si>
  <si>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</si>
  <si>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</si>
  <si>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</si>
  <si>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</si>
  <si>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</si>
  <si>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</si>
  <si>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</si>
  <si>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</si>
  <si>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</si>
  <si>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</si>
  <si>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</si>
  <si>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</si>
  <si>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</si>
  <si>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</si>
  <si>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</si>
  <si>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</si>
  <si>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</si>
  <si>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</si>
  <si>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</si>
  <si>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</si>
  <si>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</si>
  <si>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</si>
  <si>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</si>
  <si>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</si>
  <si>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</si>
  <si>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</si>
  <si>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</si>
  <si>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</si>
  <si>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</si>
  <si>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</si>
  <si>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</si>
  <si>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</si>
  <si>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</si>
  <si>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</si>
  <si>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</si>
  <si>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</si>
  <si>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</si>
  <si>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</si>
  <si>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</si>
  <si>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</si>
  <si>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</si>
  <si>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</si>
  <si>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</si>
  <si>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</si>
  <si>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</si>
  <si>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</si>
  <si>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</si>
  <si>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</si>
  <si>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</si>
  <si>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</si>
  <si>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</si>
  <si>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</si>
  <si>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</si>
  <si>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</si>
  <si>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</si>
  <si>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</si>
  <si>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</si>
  <si>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</si>
  <si>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</si>
  <si>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</si>
  <si>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</si>
  <si>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</si>
  <si>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</si>
  <si>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</si>
  <si>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</si>
  <si>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</si>
  <si>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</si>
  <si>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</si>
  <si>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</si>
  <si>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</si>
  <si>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</si>
  <si>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</si>
  <si>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</si>
  <si>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</si>
  <si>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</si>
  <si>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</si>
  <si>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</si>
  <si>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</si>
  <si>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</si>
  <si>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</si>
  <si>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</si>
  <si>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</si>
  <si>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</si>
  <si>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</si>
  <si>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</si>
  <si>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</si>
  <si>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</si>
  <si>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</si>
  <si>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</si>
  <si>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</si>
  <si>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</si>
  <si>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</si>
  <si>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</si>
  <si>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</si>
  <si>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</si>
  <si>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</si>
  <si>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</si>
  <si>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</si>
  <si>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</si>
  <si>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</si>
  <si>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</si>
  <si>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</si>
  <si>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</si>
  <si>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</si>
  <si>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</si>
  <si>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</si>
  <si>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</si>
  <si>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</si>
  <si>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</si>
  <si>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</si>
  <si>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</si>
  <si>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</si>
  <si>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</si>
  <si>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</si>
  <si>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</si>
  <si>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</si>
  <si>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</si>
  <si>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</si>
  <si>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</si>
  <si>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</si>
  <si>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</si>
  <si>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</si>
  <si>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</si>
  <si>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</si>
  <si>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</si>
  <si>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</si>
  <si>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</si>
  <si>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</si>
  <si>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</si>
  <si>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</si>
  <si>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</si>
  <si>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</si>
  <si>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</si>
  <si>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</si>
  <si>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</si>
  <si>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</si>
  <si>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</si>
  <si>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</si>
  <si>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</si>
  <si>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</si>
  <si>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</si>
  <si>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</si>
  <si>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</si>
  <si>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</si>
  <si>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</si>
  <si>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</si>
  <si>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</si>
  <si>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</si>
  <si>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</si>
  <si>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</si>
  <si>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</si>
  <si>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</si>
  <si>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</si>
  <si>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</si>
  <si>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</si>
  <si>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</si>
  <si>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</si>
  <si>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</si>
  <si>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</si>
  <si>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</si>
  <si>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</si>
  <si>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</si>
  <si>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</si>
  <si>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</si>
  <si>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</si>
  <si>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</si>
  <si>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</si>
  <si>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</si>
  <si>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</si>
  <si>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</si>
  <si>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</si>
  <si>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</si>
  <si>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</si>
  <si>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</si>
  <si>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</si>
  <si>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</si>
  <si>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</si>
  <si>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</si>
  <si>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</si>
  <si>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</si>
  <si>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</si>
  <si>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</si>
  <si>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</si>
  <si>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</si>
  <si>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</si>
  <si>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</si>
  <si>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</si>
  <si>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</si>
  <si>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</si>
  <si>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</si>
  <si>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</si>
  <si>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</si>
  <si>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</si>
  <si>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</si>
  <si>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</si>
  <si>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</si>
  <si>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</si>
  <si>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</si>
  <si>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</si>
  <si>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</si>
  <si>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</si>
  <si>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</si>
  <si>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</si>
  <si>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</si>
  <si>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</si>
  <si>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</si>
  <si>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</si>
  <si>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</si>
  <si>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</si>
  <si>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</si>
  <si>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</si>
  <si>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</si>
  <si>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</si>
  <si>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</si>
  <si>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</si>
  <si>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</si>
  <si>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</si>
  <si>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</si>
  <si>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</si>
  <si>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</si>
  <si>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</si>
  <si>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</si>
  <si>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</si>
  <si>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</si>
  <si>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</si>
  <si>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</si>
  <si>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</si>
  <si>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</si>
  <si>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</si>
  <si>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</si>
  <si>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</si>
  <si>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</si>
  <si>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</si>
  <si>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</si>
  <si>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</si>
  <si>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</si>
  <si>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</si>
  <si>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</si>
  <si>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</si>
  <si>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</si>
  <si>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</si>
  <si>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</si>
  <si>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</si>
  <si>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</si>
  <si>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</si>
  <si>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</si>
  <si>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</si>
  <si>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</si>
  <si>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</si>
  <si>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</si>
  <si>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</si>
  <si>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</si>
  <si>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</si>
  <si>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</si>
  <si>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</si>
  <si>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</si>
  <si>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</si>
  <si>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</si>
  <si>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</si>
  <si>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</si>
  <si>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</si>
  <si>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</si>
  <si>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</si>
  <si>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</si>
  <si>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</si>
  <si>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</si>
  <si>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</si>
  <si>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</si>
  <si>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</si>
  <si>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</si>
  <si>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</si>
  <si>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</si>
  <si>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</si>
  <si>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</si>
  <si>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</si>
  <si>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</si>
  <si>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</si>
  <si>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</si>
  <si>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</si>
  <si>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</si>
  <si>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</si>
  <si>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</si>
  <si>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</si>
  <si>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</si>
  <si>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</si>
  <si>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</si>
  <si>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</si>
  <si>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</si>
  <si>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</si>
  <si>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</si>
  <si>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</si>
  <si>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</si>
  <si>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</si>
  <si>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</si>
  <si>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</si>
  <si>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</si>
  <si>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</si>
  <si>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</si>
  <si>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</si>
  <si>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</si>
  <si>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</si>
  <si>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</si>
  <si>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</si>
  <si>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</si>
  <si>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</si>
  <si>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</si>
  <si>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</si>
  <si>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</si>
  <si>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</si>
  <si>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</si>
  <si>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</si>
  <si>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</si>
  <si>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</si>
  <si>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</si>
  <si>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</si>
  <si>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</si>
  <si>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</si>
  <si>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</si>
  <si>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</si>
  <si>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</si>
  <si>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</si>
  <si>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</si>
  <si>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</si>
  <si>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</si>
  <si>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</si>
  <si>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</si>
  <si>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</si>
  <si>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</si>
  <si>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</si>
  <si>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</si>
  <si>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</si>
  <si>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</si>
  <si>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</si>
  <si>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</si>
  <si>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</si>
  <si>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</si>
  <si>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</si>
  <si>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</si>
  <si>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</si>
  <si>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</si>
  <si>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</si>
  <si>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</si>
  <si>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</si>
  <si>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</si>
  <si>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</si>
  <si>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</si>
  <si>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</si>
  <si>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</si>
  <si>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</si>
  <si>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</si>
  <si>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</si>
  <si>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</si>
  <si>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</si>
  <si>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</si>
  <si>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</si>
  <si>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</si>
  <si>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</si>
  <si>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</si>
  <si>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</si>
  <si>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</si>
  <si>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</si>
  <si>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</si>
  <si>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</si>
  <si>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</si>
  <si>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</si>
  <si>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</si>
  <si>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</si>
  <si>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</si>
  <si>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</si>
  <si>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</si>
  <si>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</si>
  <si>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</si>
  <si>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</si>
  <si>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</si>
  <si>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</si>
  <si>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</si>
  <si>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</si>
  <si>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</si>
  <si>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</si>
  <si>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</si>
  <si>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</si>
  <si>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</si>
  <si>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</si>
  <si>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</si>
  <si>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</si>
  <si>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</si>
  <si>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</si>
  <si>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</si>
  <si>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</si>
  <si>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</si>
  <si>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</si>
  <si>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</si>
  <si>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</si>
  <si>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</si>
  <si>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</si>
  <si>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</si>
  <si>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</si>
  <si>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</si>
  <si>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</si>
  <si>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</si>
  <si>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</si>
  <si>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</si>
  <si>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</si>
  <si>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</si>
  <si>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</si>
  <si>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</si>
  <si>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</si>
  <si>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</si>
  <si>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</si>
  <si>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</si>
  <si>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</si>
  <si>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</si>
  <si>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</si>
  <si>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</si>
  <si>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</si>
  <si>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</si>
  <si>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</si>
  <si>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</si>
  <si>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</si>
  <si>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</si>
  <si>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</si>
  <si>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</si>
  <si>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</si>
  <si>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</si>
  <si>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</si>
  <si>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</si>
  <si>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</si>
  <si>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</si>
  <si>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</si>
  <si>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</si>
  <si>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</si>
  <si>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</si>
  <si>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</si>
  <si>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</si>
  <si>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</si>
  <si>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</si>
  <si>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</si>
  <si>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</si>
  <si>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</si>
  <si>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</si>
  <si>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</si>
  <si>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</si>
  <si>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</si>
  <si>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</si>
  <si>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</si>
  <si>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</si>
  <si>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</si>
  <si>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</si>
  <si>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</si>
  <si>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</si>
  <si>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</si>
  <si>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</si>
  <si>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</si>
  <si>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</si>
  <si>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</si>
  <si>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</si>
  <si>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</si>
  <si>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</si>
  <si>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</si>
  <si>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</si>
  <si>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</si>
  <si>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</si>
  <si>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</si>
  <si>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</si>
  <si>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</si>
  <si>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</si>
  <si>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</si>
  <si>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</si>
  <si>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</si>
  <si>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</si>
  <si>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</si>
  <si>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</si>
  <si>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</si>
  <si>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</si>
  <si>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</si>
  <si>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</si>
  <si>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</si>
  <si>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</si>
  <si>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</si>
  <si>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</si>
  <si>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</si>
  <si>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</si>
  <si>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</si>
  <si>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</si>
  <si>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</si>
  <si>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</si>
  <si>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</si>
  <si>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</si>
  <si>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</si>
  <si>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</si>
  <si>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</si>
  <si>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</si>
  <si>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</si>
  <si>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</si>
  <si>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</si>
  <si>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</si>
  <si>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</si>
  <si>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</si>
  <si>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</si>
  <si>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</si>
  <si>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</si>
  <si>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</si>
  <si>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</si>
  <si>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</si>
  <si>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</si>
  <si>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</si>
  <si>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</si>
  <si>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</si>
  <si>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</si>
  <si>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</si>
  <si>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</si>
  <si>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</si>
  <si>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</si>
  <si>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</si>
  <si>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</si>
  <si>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</si>
  <si>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</si>
  <si>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</si>
  <si>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</si>
  <si>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</si>
  <si>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</si>
  <si>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</si>
  <si>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</si>
  <si>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</si>
  <si>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</si>
  <si>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</si>
  <si>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</si>
  <si>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</si>
  <si>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</si>
  <si>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</si>
  <si>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</si>
  <si>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</si>
  <si>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</si>
  <si>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</si>
  <si>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</si>
  <si>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</si>
  <si>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</si>
  <si>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</si>
  <si>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</si>
  <si>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</si>
  <si>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</si>
  <si>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</si>
  <si>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</si>
  <si>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</si>
  <si>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</si>
  <si>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</si>
  <si>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</si>
  <si>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</si>
  <si>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</si>
  <si>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</si>
  <si>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</si>
  <si>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</si>
  <si>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</si>
  <si>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</si>
  <si>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</si>
  <si>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</si>
  <si>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</si>
  <si>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</si>
  <si>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</si>
  <si>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</si>
  <si>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</si>
  <si>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</si>
  <si>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</si>
  <si>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</si>
  <si>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</si>
  <si>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</si>
  <si>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</si>
  <si>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</si>
  <si>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</si>
  <si>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</si>
  <si>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</si>
  <si>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</si>
  <si>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</si>
  <si>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</si>
  <si>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</si>
  <si>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</si>
  <si>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</si>
  <si>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</si>
  <si>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</si>
  <si>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</si>
  <si>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</si>
  <si>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</si>
  <si>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</si>
  <si>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</si>
  <si>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</si>
  <si>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</si>
  <si>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</si>
  <si>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</si>
  <si>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</si>
  <si>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</si>
  <si>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</si>
  <si>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</si>
  <si>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</si>
  <si>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</si>
  <si>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</si>
  <si>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</si>
  <si>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</si>
  <si>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</si>
  <si>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</si>
  <si>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</si>
  <si>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</si>
  <si>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</si>
  <si>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</si>
  <si>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</si>
  <si>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</si>
  <si>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</si>
  <si>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</si>
  <si>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</si>
  <si>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</si>
  <si>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</si>
  <si>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</si>
  <si>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</si>
  <si>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</si>
  <si>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</si>
  <si>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</si>
  <si>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</si>
  <si>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</si>
  <si>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</si>
  <si>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</si>
  <si>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</si>
  <si>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</si>
  <si>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</si>
  <si>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</si>
  <si>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</si>
  <si>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</si>
  <si>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</si>
  <si>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</si>
  <si>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</si>
  <si>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</si>
  <si>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</si>
  <si>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</si>
  <si>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</si>
  <si>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</si>
  <si>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</si>
  <si>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</si>
  <si>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</si>
  <si>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</si>
  <si>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</si>
  <si>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</si>
  <si>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</si>
  <si>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</si>
  <si>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</si>
  <si>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</si>
  <si>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</si>
  <si>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</si>
  <si>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</si>
  <si>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</si>
  <si>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</si>
  <si>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</si>
  <si>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</si>
  <si>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</si>
  <si>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</si>
  <si>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</si>
  <si>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</si>
  <si>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</si>
  <si>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</si>
  <si>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</si>
  <si>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</si>
  <si>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</si>
  <si>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</si>
  <si>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</si>
  <si>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</si>
  <si>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</si>
  <si>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</si>
  <si>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</si>
  <si>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</si>
  <si>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</si>
  <si>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</si>
  <si>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</si>
  <si>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</si>
  <si>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</si>
  <si>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</si>
  <si>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</si>
  <si>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</si>
  <si>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</si>
  <si>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</si>
  <si>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</si>
  <si>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</si>
  <si>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</si>
  <si>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</si>
  <si>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</si>
  <si>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</si>
  <si>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</si>
  <si>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</si>
  <si>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</si>
  <si>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</si>
  <si>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</si>
  <si>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</si>
  <si>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</si>
  <si>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</si>
  <si>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</si>
  <si>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</si>
  <si>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</si>
  <si>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</si>
  <si>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</si>
  <si>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</si>
  <si>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</si>
  <si>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</si>
  <si>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</si>
  <si>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</si>
  <si>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</si>
  <si>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</si>
  <si>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</si>
  <si>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</si>
  <si>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</si>
  <si>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</si>
  <si>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</si>
  <si>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</si>
  <si>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</si>
  <si>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</si>
  <si>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</si>
  <si>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</si>
  <si>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</si>
  <si>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</si>
  <si>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</si>
  <si>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</si>
  <si>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</si>
  <si>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</si>
  <si>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</si>
  <si>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</si>
  <si>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</si>
  <si>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</si>
  <si>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</si>
  <si>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</si>
  <si>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</si>
  <si>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</si>
  <si>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</si>
  <si>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</si>
  <si>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</si>
  <si>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</si>
  <si>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</si>
  <si>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</si>
  <si>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</si>
  <si>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</si>
  <si>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</si>
  <si>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</si>
  <si>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</si>
  <si>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</si>
  <si>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</si>
  <si>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</si>
  <si>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</si>
  <si>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</si>
  <si>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</si>
  <si>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</si>
  <si>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</si>
  <si>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</si>
  <si>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</si>
  <si>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</si>
  <si>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</si>
  <si>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</si>
  <si>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</si>
  <si>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</si>
  <si>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</si>
  <si>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</si>
  <si>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</si>
  <si>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</si>
  <si>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</si>
  <si>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</si>
  <si>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</si>
  <si>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</si>
  <si>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</si>
  <si>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</si>
  <si>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</si>
  <si>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</si>
  <si>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</si>
  <si>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</si>
  <si>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</si>
  <si>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</si>
  <si>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</si>
  <si>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</si>
  <si>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</si>
  <si>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</si>
  <si>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</si>
  <si>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</si>
  <si>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</si>
  <si>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</si>
  <si>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</si>
  <si>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</si>
  <si>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</si>
  <si>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</si>
  <si>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</si>
  <si>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</si>
  <si>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</si>
  <si>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</si>
  <si>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</si>
  <si>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</si>
  <si>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</si>
  <si>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</si>
  <si>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</si>
  <si>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</si>
  <si>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</si>
  <si>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</si>
  <si>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</si>
  <si>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</si>
  <si>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</si>
  <si>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</si>
  <si>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</si>
  <si>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</si>
  <si>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</si>
  <si>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</si>
  <si>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</si>
  <si>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</si>
  <si>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</si>
  <si>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</si>
  <si>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</si>
  <si>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</si>
  <si>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</si>
  <si>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</si>
  <si>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</si>
  <si>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</si>
  <si>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</si>
  <si>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</si>
  <si>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</si>
  <si>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</si>
  <si>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</si>
  <si>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</si>
  <si>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</si>
  <si>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</si>
  <si>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</si>
  <si>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</si>
  <si>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</si>
  <si>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</si>
  <si>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</si>
  <si>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</si>
  <si>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</si>
  <si>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</si>
  <si>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</si>
  <si>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</si>
  <si>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</si>
  <si>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</si>
  <si>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</si>
  <si>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</si>
  <si>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</si>
  <si>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</si>
  <si>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</si>
  <si>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</si>
  <si>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</si>
  <si>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</si>
  <si>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</si>
  <si>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</si>
  <si>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</si>
  <si>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</si>
  <si>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</si>
  <si>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</si>
  <si>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</si>
  <si>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</si>
  <si>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</si>
  <si>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</si>
  <si>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</si>
  <si>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</si>
  <si>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</si>
  <si>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</si>
  <si>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</si>
  <si>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</si>
  <si>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</si>
  <si>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</si>
  <si>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</si>
  <si>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</si>
  <si>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</si>
  <si>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</si>
  <si>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</si>
  <si>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</si>
  <si>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</si>
  <si>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</si>
  <si>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</si>
  <si>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</si>
  <si>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</si>
  <si>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</si>
  <si>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</si>
  <si>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</si>
  <si>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</si>
  <si>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</si>
  <si>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</si>
  <si>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</si>
  <si>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</si>
  <si>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</si>
  <si>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</si>
  <si>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</si>
  <si>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</si>
  <si>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</si>
  <si>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</si>
  <si>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</si>
  <si>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</si>
  <si>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</si>
  <si>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</si>
  <si>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</si>
  <si>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</si>
  <si>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</si>
  <si>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</si>
  <si>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</si>
  <si>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</si>
  <si>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</si>
  <si>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</si>
  <si>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</si>
  <si>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</si>
  <si>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</si>
  <si>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</si>
  <si>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</si>
  <si>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</si>
  <si>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</si>
  <si>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</si>
  <si>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</si>
  <si>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</si>
  <si>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</si>
  <si>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</si>
  <si>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</si>
  <si>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</si>
  <si>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</si>
  <si>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</si>
  <si>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</si>
  <si>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</si>
  <si>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</si>
  <si>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</si>
  <si>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</si>
  <si>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</si>
  <si>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</si>
  <si>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</si>
  <si>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</si>
  <si>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</si>
  <si>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</si>
  <si>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</si>
  <si>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</si>
  <si>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</si>
  <si>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</si>
  <si>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</si>
  <si>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</si>
  <si>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</si>
  <si>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</si>
  <si>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</si>
  <si>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</si>
  <si>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</si>
  <si>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</si>
  <si>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</si>
  <si>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</si>
  <si>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</si>
  <si>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</si>
  <si>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</si>
  <si>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</si>
  <si>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</si>
  <si>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</si>
  <si>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</si>
  <si>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</si>
  <si>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</si>
  <si>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</si>
  <si>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</si>
  <si>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</si>
  <si>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</si>
  <si>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</si>
  <si>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</si>
  <si>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</si>
  <si>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</si>
  <si>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</si>
  <si>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</si>
  <si>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</si>
  <si>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</si>
  <si>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</si>
  <si>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</si>
  <si>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</si>
  <si>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</si>
  <si>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</si>
  <si>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</si>
  <si>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</si>
  <si>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</si>
  <si>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</si>
  <si>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</si>
  <si>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</si>
  <si>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</si>
  <si>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</si>
  <si>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</si>
  <si>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</si>
  <si>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</si>
  <si>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</si>
  <si>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</si>
  <si>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</si>
  <si>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</si>
  <si>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</si>
  <si>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</si>
  <si>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</si>
  <si>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</si>
  <si>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</si>
  <si>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</si>
  <si>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</si>
  <si>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</si>
  <si>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</si>
  <si>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</si>
  <si>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</si>
  <si>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</si>
  <si>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</si>
  <si>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</si>
  <si>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</si>
  <si>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</si>
  <si>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</si>
  <si>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</si>
  <si>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</si>
  <si>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</si>
  <si>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</si>
  <si>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</si>
  <si>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</si>
  <si>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</si>
  <si>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</si>
  <si>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</si>
  <si>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</si>
  <si>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</si>
  <si>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</si>
  <si>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</si>
  <si>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</si>
  <si>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</si>
  <si>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</si>
  <si>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</si>
  <si>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</si>
  <si>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</si>
  <si>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</si>
  <si>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</si>
  <si>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</si>
  <si>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</si>
  <si>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</si>
  <si>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</si>
  <si>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</si>
  <si>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</si>
  <si>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</si>
  <si>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</si>
  <si>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</si>
  <si>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</si>
  <si>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</si>
  <si>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</si>
  <si>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</si>
  <si>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</si>
  <si>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</si>
  <si>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</si>
  <si>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</si>
  <si>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</si>
  <si>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</si>
  <si>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</si>
  <si>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</si>
  <si>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</si>
  <si>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</si>
  <si>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</si>
  <si>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</si>
  <si>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</si>
  <si>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</si>
  <si>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</si>
  <si>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</si>
  <si>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</si>
  <si>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</si>
  <si>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</si>
  <si>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</si>
  <si>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</si>
  <si>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</si>
  <si>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</si>
  <si>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</si>
  <si>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</si>
  <si>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</si>
  <si>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</si>
  <si>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</si>
  <si>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</si>
  <si>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</si>
  <si>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</si>
  <si>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</si>
  <si>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</si>
  <si>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</si>
  <si>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</si>
  <si>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</si>
  <si>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</si>
  <si>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</si>
  <si>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</si>
  <si>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</si>
  <si>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</si>
  <si>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</si>
  <si>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</si>
  <si>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</si>
  <si>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</si>
  <si>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</si>
  <si>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</si>
  <si>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</si>
  <si>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</si>
  <si>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</si>
  <si>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</si>
  <si>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</si>
  <si>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</si>
  <si>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</si>
  <si>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</si>
  <si>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</si>
  <si>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</si>
  <si>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</si>
  <si>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</si>
  <si>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</si>
  <si>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</si>
  <si>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</si>
  <si>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</si>
  <si>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</si>
  <si>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</si>
  <si>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</si>
  <si>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</si>
  <si>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</si>
  <si>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</si>
  <si>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</si>
  <si>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</si>
  <si>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</si>
  <si>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</si>
  <si>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</si>
  <si>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</si>
  <si>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</si>
  <si>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</si>
  <si>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</si>
  <si>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</si>
  <si>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</si>
  <si>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</si>
  <si>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</si>
  <si>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</si>
  <si>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</si>
  <si>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</si>
  <si>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</si>
  <si>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</si>
  <si>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</si>
  <si>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</si>
  <si>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</si>
  <si>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</si>
  <si>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</si>
  <si>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</si>
  <si>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</si>
  <si>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</si>
  <si>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</si>
  <si>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</si>
  <si>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</si>
  <si>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</si>
  <si>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</si>
  <si>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</si>
  <si>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</si>
  <si>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</si>
  <si>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</si>
  <si>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</si>
  <si>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</si>
  <si>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</si>
  <si>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</si>
  <si>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</si>
  <si>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</si>
  <si>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</si>
  <si>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</si>
  <si>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</si>
  <si>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</si>
  <si>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</si>
  <si>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</si>
  <si>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</si>
  <si>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</si>
  <si>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</si>
  <si>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</si>
  <si>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</si>
  <si>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</si>
  <si>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</si>
  <si>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</si>
  <si>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</si>
  <si>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</si>
  <si>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</si>
  <si>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</si>
  <si>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</si>
  <si>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</si>
  <si>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</si>
  <si>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</si>
  <si>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</si>
  <si>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</si>
  <si>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</si>
  <si>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</si>
  <si>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</si>
  <si>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</si>
  <si>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</si>
  <si>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</si>
  <si>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</si>
  <si>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</si>
  <si>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</si>
  <si>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</si>
  <si>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</si>
  <si>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</si>
  <si>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</si>
  <si>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</si>
  <si>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</si>
  <si>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</si>
  <si>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</si>
  <si>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</si>
  <si>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</si>
  <si>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</si>
  <si>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</si>
  <si>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</si>
  <si>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</si>
  <si>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</si>
  <si>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</si>
  <si>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</si>
  <si>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</si>
  <si>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</si>
  <si>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</si>
  <si>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</si>
  <si>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</si>
  <si>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</si>
  <si>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</si>
  <si>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</si>
  <si>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</si>
  <si>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</si>
  <si>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</si>
  <si>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</si>
  <si>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</si>
  <si>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</si>
  <si>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</si>
  <si>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</si>
  <si>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</si>
  <si>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</si>
  <si>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</si>
  <si>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</si>
  <si>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</si>
  <si>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</si>
  <si>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</si>
  <si>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</si>
  <si>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</si>
  <si>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</si>
  <si>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</si>
  <si>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</si>
  <si>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</si>
  <si>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</si>
  <si>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</si>
  <si>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</si>
  <si>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</si>
  <si>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</si>
  <si>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</si>
  <si>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</si>
  <si>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</si>
  <si>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</si>
  <si>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</si>
  <si>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</si>
  <si>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</si>
  <si>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</si>
  <si>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</si>
  <si>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</si>
  <si>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</si>
  <si>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</si>
  <si>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</si>
  <si>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</si>
  <si>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</si>
  <si>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</si>
  <si>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</si>
  <si>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</si>
  <si>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</si>
  <si>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</si>
  <si>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</si>
  <si>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</si>
  <si>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</si>
  <si>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</si>
  <si>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</si>
  <si>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</si>
  <si>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</si>
  <si>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</si>
  <si>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</si>
  <si>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</si>
  <si>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</si>
  <si>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</si>
  <si>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</si>
  <si>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</si>
  <si>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</si>
  <si>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</si>
  <si>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</si>
  <si>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</si>
  <si>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</si>
  <si>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</si>
  <si>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</si>
  <si>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</si>
  <si>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</si>
  <si>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</si>
  <si>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</si>
  <si>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</si>
  <si>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</si>
  <si>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</si>
  <si>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</si>
  <si>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</si>
  <si>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</si>
  <si>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</si>
  <si>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</si>
  <si>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</si>
  <si>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</si>
  <si>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</si>
  <si>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</si>
  <si>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</si>
  <si>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</si>
  <si>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</si>
  <si>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</si>
  <si>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</si>
  <si>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</si>
  <si>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</si>
  <si>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</si>
  <si>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</si>
  <si>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</si>
  <si>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</si>
  <si>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</si>
  <si>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</si>
  <si>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</si>
  <si>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</si>
  <si>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</si>
  <si>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</si>
  <si>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</si>
  <si>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</si>
  <si>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</si>
  <si>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</si>
  <si>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</si>
  <si>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</si>
  <si>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</si>
  <si>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</si>
  <si>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</si>
  <si>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</si>
  <si>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</si>
  <si>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</si>
  <si>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</si>
  <si>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</si>
  <si>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</si>
  <si>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</si>
  <si>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</si>
  <si>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</si>
  <si>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</si>
  <si>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</si>
  <si>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</si>
  <si>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</si>
  <si>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</si>
  <si>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</si>
  <si>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</si>
  <si>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</si>
  <si>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</si>
  <si>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</si>
  <si>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</si>
  <si>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</si>
  <si>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</si>
  <si>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</si>
  <si>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</si>
  <si>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</si>
  <si>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</si>
  <si>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</si>
  <si>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</si>
  <si>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</si>
  <si>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</si>
  <si>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</si>
  <si>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</si>
  <si>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</si>
  <si>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</si>
  <si>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</si>
  <si>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</si>
  <si>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</si>
  <si>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</si>
  <si>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</si>
  <si>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</si>
  <si>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</si>
  <si>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</si>
  <si>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</si>
  <si>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</si>
  <si>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</si>
  <si>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</si>
  <si>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</si>
  <si>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</si>
  <si>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</si>
  <si>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</si>
  <si>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</si>
  <si>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</si>
  <si>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</si>
  <si>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</si>
  <si>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</si>
  <si>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</si>
  <si>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</si>
  <si>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</si>
  <si>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</si>
  <si>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</si>
  <si>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</si>
  <si>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</si>
  <si>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</si>
  <si>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</si>
  <si>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</si>
  <si>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</si>
  <si>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</si>
  <si>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</si>
  <si>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</si>
  <si>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</si>
  <si>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</si>
  <si>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</si>
  <si>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</si>
  <si>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</si>
  <si>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</si>
  <si>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</si>
  <si>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</si>
  <si>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</si>
  <si>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</si>
  <si>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</si>
  <si>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</si>
  <si>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</si>
  <si>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</si>
  <si>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</si>
  <si>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</si>
  <si>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</si>
  <si>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</si>
  <si>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</si>
  <si>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</si>
  <si>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</si>
  <si>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</si>
  <si>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</si>
  <si>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</si>
  <si>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</si>
  <si>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</si>
  <si>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</si>
  <si>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</si>
  <si>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</si>
  <si>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</si>
  <si>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</si>
  <si>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</si>
  <si>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</si>
  <si>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</si>
  <si>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</si>
  <si>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</si>
  <si>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</si>
  <si>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</si>
  <si>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</si>
  <si>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</si>
  <si>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</si>
  <si>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</si>
  <si>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</si>
  <si>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</si>
  <si>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</si>
  <si>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</si>
  <si>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</si>
  <si>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</si>
  <si>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</si>
  <si>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</si>
  <si>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</si>
  <si>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</si>
  <si>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</si>
  <si>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</si>
  <si>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</si>
  <si>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</si>
  <si>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</si>
  <si>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</si>
  <si>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</si>
  <si>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</si>
  <si>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</si>
  <si>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</si>
  <si>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</si>
  <si>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</si>
  <si>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</si>
  <si>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</si>
  <si>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</si>
  <si>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</si>
  <si>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</si>
  <si>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</si>
  <si>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</si>
  <si>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</si>
  <si>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</si>
  <si>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</si>
  <si>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</si>
  <si>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</si>
  <si>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</si>
  <si>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</si>
  <si>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</si>
  <si>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</si>
  <si>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</si>
  <si>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</si>
  <si>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</si>
  <si>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</si>
  <si>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</si>
  <si>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</si>
  <si>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</si>
  <si>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</si>
  <si>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</si>
  <si>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</si>
  <si>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</si>
  <si>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</si>
  <si>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</si>
  <si>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</si>
  <si>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</si>
  <si>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</si>
  <si>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</si>
  <si>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</si>
  <si>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</si>
  <si>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</si>
  <si>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</si>
  <si>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</si>
  <si>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</si>
  <si>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</si>
  <si>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</si>
  <si>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</si>
  <si>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</si>
  <si>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</si>
  <si>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</si>
  <si>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</si>
  <si>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</si>
  <si>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</si>
  <si>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</si>
  <si>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</si>
  <si>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</si>
  <si>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</si>
  <si>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</si>
  <si>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</si>
  <si>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</si>
  <si>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</si>
  <si>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</si>
  <si>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</si>
  <si>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</si>
  <si>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</si>
  <si>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</si>
  <si>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</si>
  <si>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</si>
  <si>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</si>
  <si>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</si>
  <si>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</si>
  <si>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</si>
  <si>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</si>
  <si>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</si>
  <si>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</si>
  <si>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</si>
  <si>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</si>
  <si>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</si>
  <si>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</si>
  <si>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</si>
  <si>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</si>
  <si>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</si>
  <si>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</si>
  <si>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</si>
  <si>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</si>
  <si>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</si>
  <si>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</si>
  <si>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</si>
  <si>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</si>
  <si>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</si>
  <si>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</si>
  <si>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</si>
  <si>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</si>
  <si>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</si>
  <si>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</si>
  <si>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</si>
  <si>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</si>
  <si>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</si>
  <si>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</si>
  <si>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</si>
  <si>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</si>
  <si>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</si>
  <si>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</si>
  <si>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</si>
  <si>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</si>
  <si>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</si>
  <si>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</si>
  <si>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</si>
  <si>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</si>
  <si>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</si>
  <si>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</si>
  <si>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</si>
  <si>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</si>
  <si>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</si>
  <si>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</si>
  <si>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</si>
  <si>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</si>
  <si>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</si>
  <si>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</si>
  <si>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</si>
  <si>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</si>
  <si>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</si>
  <si>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</si>
  <si>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</si>
  <si>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</si>
  <si>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</si>
  <si>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</si>
  <si>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</si>
  <si>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</si>
  <si>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</si>
  <si>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</si>
  <si>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</si>
  <si>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</si>
  <si>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</si>
  <si>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</si>
  <si>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</si>
  <si>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</si>
  <si>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</si>
  <si>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</si>
  <si>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</si>
  <si>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</si>
  <si>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</si>
  <si>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</si>
  <si>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</si>
  <si>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</si>
  <si>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</si>
  <si>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</si>
  <si>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</si>
  <si>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</si>
  <si>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</si>
  <si>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</si>
  <si>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</si>
  <si>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</si>
  <si>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</si>
  <si>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</si>
  <si>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</si>
  <si>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</si>
  <si>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</si>
  <si>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</si>
  <si>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</si>
  <si>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</si>
  <si>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</si>
  <si>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</si>
  <si>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</si>
  <si>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</si>
  <si>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</si>
  <si>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</si>
  <si>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</si>
  <si>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</si>
  <si>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</si>
  <si>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</si>
  <si>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</si>
  <si>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</si>
  <si>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</si>
  <si>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</si>
  <si>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</si>
  <si>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</si>
  <si>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</si>
  <si>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</si>
  <si>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</si>
  <si>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</si>
  <si>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</si>
  <si>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</si>
  <si>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</si>
  <si>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</si>
  <si>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</si>
  <si>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</si>
  <si>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</si>
  <si>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</si>
  <si>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</si>
  <si>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</si>
  <si>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</si>
  <si>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</si>
  <si>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</si>
  <si>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</si>
  <si>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</si>
  <si>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</si>
  <si>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</si>
  <si>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</si>
  <si>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</si>
  <si>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</si>
  <si>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</si>
  <si>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</si>
  <si>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</si>
  <si>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</si>
  <si>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</si>
  <si>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</si>
  <si>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</si>
  <si>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</si>
  <si>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</si>
  <si>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</si>
  <si>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</si>
  <si>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</si>
  <si>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</si>
  <si>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</si>
  <si>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</si>
  <si>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</si>
  <si>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</si>
  <si>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</si>
  <si>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</si>
  <si>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</si>
  <si>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</si>
  <si>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</si>
  <si>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</si>
  <si>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</si>
  <si>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</si>
  <si>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</si>
  <si>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</si>
  <si>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</si>
  <si>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</si>
  <si>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</si>
  <si>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</si>
  <si>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</si>
  <si>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</si>
  <si>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</si>
  <si>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</si>
  <si>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</si>
  <si>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</si>
  <si>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</si>
  <si>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</si>
  <si>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</si>
  <si>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</si>
  <si>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</si>
  <si>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</si>
  <si>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</si>
  <si>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</si>
  <si>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</si>
  <si>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</si>
  <si>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</si>
  <si>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</si>
  <si>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</si>
  <si>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</si>
  <si>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</si>
  <si>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</si>
  <si>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</si>
  <si>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</si>
  <si>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</si>
  <si>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</si>
  <si>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</si>
  <si>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</si>
  <si>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</si>
  <si>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</si>
  <si>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</si>
  <si>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BRINDAR ATENCION A LA PRIMERA INFANCIA, NIÑOS Y NIÑAS MENORES DE CINCO (5) AÑOS, DE FAMILIAS EN SITUACION DE BULNERABILIDAD ECONOMICA, SOCIAL, CULTURAL, NUTRICIONAL Y PSICOAFECTIVA, A TRAVES DE LOS HOGARES COMUNITARIOS DE BIENESTAR MODALIDADES 0-5 AÑOS, EN LAS SIGUIENTES FORMA DE ATENCION: FAMILIARES, MULTIPLES GRUPALES Y EN LA MODALIDAD FAMI, APOYAR A LAS FAMILIAS EN DESARROLLO CON MUJERES GESTANTES, MADRES LACTANTES Y NIÑOS Y NIÑAS MENORES DE DOS (2) AÑOS QUE SE ENCUENTRAN EN VULNERABILIDAD.</t>
  </si>
  <si>
    <t xml:space="preserve">BRINDAR ATENCION A LA PRIMERA INFANCIA, NIÑOS Y NIÑAS MENORES DE CINCO (5) AÑOS, DE FAMILIAS EN SITUACION DE BULNERABILIDAD ECONOMICA, SOCIAL, CULTURAL, NUTRICIONAL Y PSICOAFECTIVA, A TRAVES DE LOS HOGARES COMUNITARIOS DE BIENESTAR MODALIDADES 0-5 AÑOS, EN LAS SIGUIENTES FORMAS DE ATENCION:  FAMILIARES, MULTIPLES GRUPALES Y EN LA MODALIDAD FAMI, APOYAR A LAS FAMILIAS EN DESARROLLO CON MUJERES GESTANTES, MADRES LACTANTES Y NIÑOS Y NIÑAS MENORES DE DOS (2) AÑOS QUE SE ENCUENTRAN EN VULNERABILIDAD PSICOAFECTIVA, NUTRICIONAL, ECONOMICA, Y SOCIAL. Y EN LA CLAUSULA SEXTA-DESEMBOLSO ESTABLECE LO SIGUIENTE: EL ICBF ENTREGARA LOS APORTES A LOS QUE SE COMPROMENTE EN EL PRESENTE CONTRATO, ASI; 1) CON EL PRIMER PAGO (PRIMEROS 10 DIAS DE FEBRERO 2012) SE CANCELARA LA BONIFICACION A LOS AGENTES EDUCATIVOS -MADRES COMUNITARIA QUE A 31 DE DICIEMBRE DEL 2011, PERTENECIAN AL PROGRAMA Y COANTINUAN EN EL AÑO 2012EN EL MISMO, DE CONFORMIDAD CON LO ESTABLECIDOS EN LOS LINEAMIENTOS DE PROGRAMACION, IGUALMENTE EL CIEN (100%) POR CIENTO DE LA PRIMA DE GARANTIA UNICA, EL VALOR DE LA PUBLICACION DEL CONTRATO EN EL DIARIO UNICO DE CONTRATACION SIUBIERE LUGAR A ELLO, EL OCHENTA (80%) POR CIENTO DE LAS RACIONES DEL MES DE FEBRERO Y EL VALOR CORRESPONDIENTE AL CINCUENTA (50%) POR CIENTO DEL MATERIAL DIDACTICO DE CONSUMO DE LOS DIAS PROGRAMADOS PARA EL AÑO. </t>
  </si>
  <si>
    <t>BRINDAR ATENCIOAN A LA PRIMERA INFANCIA, NIÑOS Y NIÑAS MENORES DE CINCO (5) AÑOS, DE FAMILIAS EN SITUACION DE VULNERABILIDAD A TRAVES DE LOS HOGARES COMUNITARIOS DE BIENESTAR EN LAS SIGUIENTES FORMAS DE ATENCION: FAMILIARES, MULTIPLES, GRUPALES, JARDIN SOCIAL, EMPRESARIALES Y EN LA MODALIDAD FAMI, DE CONFORMIDAD CON LOS LINEAMIENTOS, ESTANDARES Y DIRECTRICES QUE EL ICBF EXPIDA PARA LAS MISMA.</t>
  </si>
  <si>
    <t>Atender a la primera infancia en el marco de la estrategia "De cero a siempre", especificamente a los niños y niñas menores de cinco (5) años de familias en situación de vulnerabilidad de conformidad con la directrices, lineamientos y parámetros establecidos por 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</si>
  <si>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Prestar el servicio de atencion a niños y niñas menores de 5 años, o hasta su ingreso al grado de transicion, con el fin de promover el desarrollo integral de la primera infancia con calidad , de conformidad con los lineamientos, Manual operativo, las direstrices, establecidos por el ICBF, en el marco de la politica de estado para el desarrollo integral "de cero a siempre", en el servicio desarrollo infantil.</t>
  </si>
  <si>
    <t>Prestar el servicio en educacion inicial en el marco de atencion integral a niños y niñas menores de 5 años, o hasta su ingreso al grado de transicion, de conformidad con el Manual operativo de la modalidad y las direstrices, establecidos por el ICBF, en el marco de la politica de estado para el desarrollo integral "de cero a siempre", en el servicio centro de desarrollo infantil.</t>
  </si>
  <si>
    <t>162</t>
  </si>
  <si>
    <t>PRESTAR LOS SERVICIOS DE EDUCACIÓN INICIAL EN EL MARCO DE LA ATENCIÓN INTEGRAL EN CENTROS DE DESARROLLO INFANTIL-CDI DE CONFORMIDAD CON EL MANUAL OPERATIVO DE LA MODALIDAD INSTITUCIONAL , EN EL LINEAMIENTO TÉCNICO PARA LA ATENCIÓN A LA PRIMERA INFANCIA Y LAS DIRECTRICES ESTABLECIDAS POR EL ICBF, EN ARMONÍA CON LA POLÍTICA DE ESTADO PARA EL DESARROLLO INTEGRAL DE LA PRIMERA INFANCIA DE CERO A SIEMPRE.</t>
  </si>
  <si>
    <t>08004512020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</si>
  <si>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</si>
  <si>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08004412020</t>
  </si>
  <si>
    <t>08004482020</t>
  </si>
  <si>
    <t>08004502020</t>
  </si>
  <si>
    <t>Prestar los servicios de educación inicial en el marco de la atención integral en los Hogares Comunitarios de Bienestar Integrales de conformidad con el Manual Operativo de la Modalidad Comunitaria, el Lineamiento Técnico para la Atención a la Primera Infancia y las directrices establecidas por el ICBF, en armonía con la Política de Estado para el Desarrollo Integral de la Primera Infancia de Cero a Siempre</t>
  </si>
  <si>
    <t>08004532020</t>
  </si>
  <si>
    <t>ANDREA PAOLA GONZALEZ POLO</t>
  </si>
  <si>
    <t>CALLE 55 No. 44-152</t>
  </si>
  <si>
    <t>3795378</t>
  </si>
  <si>
    <t>info@funsep.co</t>
  </si>
  <si>
    <t>154</t>
  </si>
  <si>
    <t>Prestar el servicio de atencion a niños y niñas y a mujeres gestantes de acuerdo al servicio contratado, en el marco de la politica de estado para el desarrollo integral a la primera infancia "de cero a siempre", de conformidad con las direstrices, lineamientos y parametros establecidos por el ICBF para los servicios: hogares comunitarios de bienestar familiares, hogares comunitarios de bienestar cualificados o integrales y hogares comunitarios de bienestar familia, mujer e infancia FAMI.</t>
  </si>
  <si>
    <t>Prestar el Servicio Centro de Desarrollo Infantil - CDI - De Conformidad con el manual operativo de la Modadlidad Institucional y las Directrices Establecidas por el ICBF,  En armonia con la Politica de Estado para el desarrollo Integral de la Primera Infancia de Cero a Siempre.</t>
  </si>
  <si>
    <t>2021-8-10000166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</si>
  <si>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</si>
  <si>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JARDIN INFANTIL JESUS MISERICORDIOSO</t>
  </si>
  <si>
    <t>001</t>
  </si>
  <si>
    <t>PARTICIPACION EN CALIDAD DE ALIADO ESTRATEGICO EN LA ATENCION Y DESARROLLO DEL PROYECTO PEDAGOGICO DE EDUCACION INICIAL TENDIENTE A LA ATENCION DE 68 NIÑOS, DISTRIBUIDOS EN 38 NIÑAS Y 32 NIÑOS ENTRE 2 A 5 AÑOS.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</si>
</sst>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68" zoomScale="85" zoomScaleNormal="85" zoomScaleSheetLayoutView="40" zoomScalePageLayoutView="40" workbookViewId="0">
      <selection activeCell="N78" sqref="N7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1" t="s">
        <v>2654</v>
      </c>
      <c r="D2" s="202"/>
      <c r="E2" s="202"/>
      <c r="F2" s="202"/>
      <c r="G2" s="202"/>
      <c r="H2" s="202"/>
      <c r="I2" s="202"/>
      <c r="J2" s="202"/>
      <c r="K2" s="202"/>
      <c r="L2" s="177" t="s">
        <v>2640</v>
      </c>
      <c r="M2" s="177"/>
      <c r="N2" s="185" t="s">
        <v>2641</v>
      </c>
      <c r="O2" s="186"/>
    </row>
    <row r="3" spans="1:20" ht="33" customHeight="1" x14ac:dyDescent="0.25">
      <c r="A3" s="9"/>
      <c r="B3" s="8"/>
      <c r="C3" s="203"/>
      <c r="D3" s="204"/>
      <c r="E3" s="204"/>
      <c r="F3" s="204"/>
      <c r="G3" s="204"/>
      <c r="H3" s="204"/>
      <c r="I3" s="204"/>
      <c r="J3" s="204"/>
      <c r="K3" s="204"/>
      <c r="L3" s="187" t="s">
        <v>1</v>
      </c>
      <c r="M3" s="187"/>
      <c r="N3" s="187" t="s">
        <v>2642</v>
      </c>
      <c r="O3" s="189"/>
    </row>
    <row r="4" spans="1:20" ht="24.75" customHeight="1" thickBot="1" x14ac:dyDescent="0.3">
      <c r="A4" s="10"/>
      <c r="B4" s="12"/>
      <c r="C4" s="205"/>
      <c r="D4" s="206"/>
      <c r="E4" s="206"/>
      <c r="F4" s="206"/>
      <c r="G4" s="206"/>
      <c r="H4" s="206"/>
      <c r="I4" s="206"/>
      <c r="J4" s="206"/>
      <c r="K4" s="206"/>
      <c r="L4" s="190" t="s">
        <v>0</v>
      </c>
      <c r="M4" s="190"/>
      <c r="N4" s="190"/>
      <c r="O4" s="19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8" t="s">
        <v>2638</v>
      </c>
      <c r="B6" s="179"/>
      <c r="C6" s="179"/>
      <c r="D6" s="179"/>
      <c r="E6" s="179"/>
      <c r="F6" s="179"/>
      <c r="G6" s="179"/>
      <c r="H6" s="179"/>
      <c r="I6" s="179"/>
      <c r="J6" s="179"/>
      <c r="K6" s="179"/>
      <c r="L6" s="179"/>
      <c r="M6" s="179"/>
      <c r="N6" s="179"/>
      <c r="O6" s="180"/>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181" t="str">
        <f>HYPERLINK("#MI_Oferente_Singular!A114","CAPACIDAD RESIDUAL")</f>
        <v>CAPACIDAD RESIDUAL</v>
      </c>
      <c r="F8" s="182"/>
      <c r="G8" s="183"/>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181" t="str">
        <f>HYPERLINK("#MI_Oferente_Singular!A162","TALENTO HUMANO")</f>
        <v>TALENTO HUMANO</v>
      </c>
      <c r="F9" s="182"/>
      <c r="G9" s="183"/>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181" t="str">
        <f>HYPERLINK("#MI_Oferente_Singular!F162","INFRAESTRUCTURA")</f>
        <v>INFRAESTRUCTURA</v>
      </c>
      <c r="F10" s="182"/>
      <c r="G10" s="183"/>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2699</v>
      </c>
      <c r="D15" s="35"/>
      <c r="E15" s="35"/>
      <c r="F15" s="5"/>
      <c r="G15" s="32" t="s">
        <v>1168</v>
      </c>
      <c r="H15" s="103" t="s">
        <v>163</v>
      </c>
      <c r="I15" s="32" t="s">
        <v>2624</v>
      </c>
      <c r="J15" s="108" t="s">
        <v>2626</v>
      </c>
      <c r="L15" s="207" t="s">
        <v>8</v>
      </c>
      <c r="M15" s="207"/>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8" t="s">
        <v>21</v>
      </c>
      <c r="B17" s="179"/>
      <c r="C17" s="179"/>
      <c r="D17" s="179"/>
      <c r="E17" s="179"/>
      <c r="F17" s="179"/>
      <c r="G17" s="179"/>
      <c r="H17" s="178" t="s">
        <v>12</v>
      </c>
      <c r="I17" s="179"/>
      <c r="J17" s="179"/>
      <c r="K17" s="179"/>
      <c r="L17" s="179"/>
      <c r="M17" s="179"/>
      <c r="N17" s="179"/>
      <c r="O17" s="180"/>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4" t="s">
        <v>2639</v>
      </c>
      <c r="I19" s="137" t="s">
        <v>11</v>
      </c>
      <c r="J19" s="138" t="s">
        <v>10</v>
      </c>
      <c r="K19" s="138" t="s">
        <v>2609</v>
      </c>
      <c r="L19" s="138" t="s">
        <v>1161</v>
      </c>
      <c r="M19" s="138" t="s">
        <v>1162</v>
      </c>
      <c r="N19" s="139" t="s">
        <v>2610</v>
      </c>
      <c r="O19" s="134"/>
      <c r="Q19" s="51"/>
      <c r="R19" s="51"/>
    </row>
    <row r="20" spans="1:23" ht="30" customHeight="1" x14ac:dyDescent="0.25">
      <c r="A20" s="9"/>
      <c r="B20" s="109">
        <v>802020420</v>
      </c>
      <c r="C20" s="5"/>
      <c r="D20" s="73"/>
      <c r="E20" s="5"/>
      <c r="F20" s="5"/>
      <c r="G20" s="5"/>
      <c r="H20" s="184"/>
      <c r="I20" s="146" t="s">
        <v>163</v>
      </c>
      <c r="J20" s="147" t="s">
        <v>177</v>
      </c>
      <c r="K20" s="148">
        <v>4759079916</v>
      </c>
      <c r="L20" s="149"/>
      <c r="M20" s="149">
        <v>44561</v>
      </c>
      <c r="N20" s="132">
        <f>+(M20-L20)/30</f>
        <v>1485.3666666666666</v>
      </c>
      <c r="O20" s="135"/>
      <c r="U20" s="131"/>
      <c r="V20" s="105">
        <f ca="1">NOW()</f>
        <v>44194.529616435182</v>
      </c>
      <c r="W20" s="105">
        <f ca="1">NOW()</f>
        <v>44194.529616435182</v>
      </c>
    </row>
    <row r="21" spans="1:23" ht="30" customHeight="1" outlineLevel="1" x14ac:dyDescent="0.25">
      <c r="A21" s="9"/>
      <c r="B21" s="71"/>
      <c r="C21" s="5"/>
      <c r="D21" s="5"/>
      <c r="E21" s="5"/>
      <c r="F21" s="5"/>
      <c r="G21" s="5"/>
      <c r="H21" s="70"/>
      <c r="I21" s="146" t="s">
        <v>163</v>
      </c>
      <c r="J21" s="147" t="s">
        <v>167</v>
      </c>
      <c r="K21" s="148"/>
      <c r="L21" s="149"/>
      <c r="M21" s="149"/>
      <c r="N21" s="132">
        <f t="shared" ref="N21:N35" si="0">+(M21-L21)/30</f>
        <v>0</v>
      </c>
      <c r="O21" s="136"/>
    </row>
    <row r="22" spans="1:23" ht="30" customHeight="1" outlineLevel="1" x14ac:dyDescent="0.25">
      <c r="A22" s="9"/>
      <c r="B22" s="71"/>
      <c r="C22" s="5"/>
      <c r="D22" s="5"/>
      <c r="E22" s="5"/>
      <c r="F22" s="5"/>
      <c r="G22" s="5"/>
      <c r="H22" s="70"/>
      <c r="I22" s="146" t="s">
        <v>163</v>
      </c>
      <c r="J22" s="147" t="s">
        <v>177</v>
      </c>
      <c r="K22" s="148"/>
      <c r="L22" s="149"/>
      <c r="M22" s="149"/>
      <c r="N22" s="133">
        <f t="shared" ref="N22:N33" si="1">+(M22-L22)/30</f>
        <v>0</v>
      </c>
      <c r="O22" s="136"/>
    </row>
    <row r="23" spans="1:23" ht="30" customHeight="1" outlineLevel="1" x14ac:dyDescent="0.25">
      <c r="A23" s="9"/>
      <c r="B23" s="101"/>
      <c r="C23" s="21"/>
      <c r="D23" s="21"/>
      <c r="E23" s="21"/>
      <c r="F23" s="5"/>
      <c r="G23" s="5"/>
      <c r="H23" s="70"/>
      <c r="I23" s="146" t="s">
        <v>163</v>
      </c>
      <c r="J23" s="147" t="s">
        <v>174</v>
      </c>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8" t="s">
        <v>2</v>
      </c>
      <c r="C37" s="208"/>
      <c r="D37" s="208"/>
      <c r="E37" s="208"/>
      <c r="F37" s="208"/>
      <c r="G37" s="5"/>
      <c r="H37" s="126"/>
      <c r="I37" s="127"/>
      <c r="J37" s="127"/>
      <c r="K37" s="127"/>
      <c r="L37" s="127"/>
      <c r="M37" s="127"/>
      <c r="N37" s="127"/>
      <c r="O37" s="128"/>
    </row>
    <row r="38" spans="1:16" ht="21" customHeight="1" x14ac:dyDescent="0.25">
      <c r="A38" s="9"/>
      <c r="B38" s="176" t="str">
        <f>VLOOKUP(B20,EAS!A2:B1439,2,0)</f>
        <v>FUNDACION SEMILLAS DE PROSPERIDAD</v>
      </c>
      <c r="C38" s="176"/>
      <c r="D38" s="176"/>
      <c r="E38" s="176"/>
      <c r="F38" s="176"/>
      <c r="G38" s="5"/>
      <c r="H38" s="129"/>
      <c r="I38" s="188" t="s">
        <v>7</v>
      </c>
      <c r="J38" s="188"/>
      <c r="K38" s="188"/>
      <c r="L38" s="188"/>
      <c r="M38" s="188"/>
      <c r="N38" s="188"/>
      <c r="O38" s="130"/>
    </row>
    <row r="39" spans="1:16" ht="42.95" customHeight="1" thickBot="1" x14ac:dyDescent="0.3">
      <c r="A39" s="10"/>
      <c r="B39" s="11"/>
      <c r="C39" s="11"/>
      <c r="D39" s="11"/>
      <c r="E39" s="11"/>
      <c r="F39" s="11"/>
      <c r="G39" s="11"/>
      <c r="H39" s="10"/>
      <c r="I39" s="220" t="s">
        <v>2700</v>
      </c>
      <c r="J39" s="220"/>
      <c r="K39" s="220"/>
      <c r="L39" s="220"/>
      <c r="M39" s="220"/>
      <c r="N39" s="220"/>
      <c r="O39" s="12"/>
    </row>
    <row r="40" spans="1:16" ht="15.75" thickBot="1" x14ac:dyDescent="0.3"/>
    <row r="41" spans="1:16" s="19" customFormat="1" ht="31.5" customHeight="1" thickBot="1" x14ac:dyDescent="0.3">
      <c r="A41" s="178" t="s">
        <v>3</v>
      </c>
      <c r="B41" s="179"/>
      <c r="C41" s="179"/>
      <c r="D41" s="179"/>
      <c r="E41" s="179"/>
      <c r="F41" s="179"/>
      <c r="G41" s="179"/>
      <c r="H41" s="179"/>
      <c r="I41" s="179"/>
      <c r="J41" s="179"/>
      <c r="K41" s="179"/>
      <c r="L41" s="179"/>
      <c r="M41" s="179"/>
      <c r="N41" s="179"/>
      <c r="O41" s="180"/>
      <c r="P41" s="76"/>
    </row>
    <row r="42" spans="1:16" ht="8.25" customHeight="1" thickBot="1" x14ac:dyDescent="0.3"/>
    <row r="43" spans="1:16" s="19" customFormat="1" ht="31.5" customHeight="1" thickBot="1" x14ac:dyDescent="0.3">
      <c r="A43" s="222" t="s">
        <v>4</v>
      </c>
      <c r="B43" s="223"/>
      <c r="C43" s="223"/>
      <c r="D43" s="223"/>
      <c r="E43" s="223"/>
      <c r="F43" s="223"/>
      <c r="G43" s="223"/>
      <c r="H43" s="223"/>
      <c r="I43" s="223"/>
      <c r="J43" s="223"/>
      <c r="K43" s="223"/>
      <c r="L43" s="223"/>
      <c r="M43" s="223"/>
      <c r="N43" s="223"/>
      <c r="O43" s="224"/>
      <c r="P43" s="76"/>
    </row>
    <row r="44" spans="1:16" ht="15" customHeight="1" x14ac:dyDescent="0.25">
      <c r="A44" s="225" t="s">
        <v>2655</v>
      </c>
      <c r="B44" s="226"/>
      <c r="C44" s="226"/>
      <c r="D44" s="226"/>
      <c r="E44" s="226"/>
      <c r="F44" s="226"/>
      <c r="G44" s="226"/>
      <c r="H44" s="226"/>
      <c r="I44" s="226"/>
      <c r="J44" s="226"/>
      <c r="K44" s="226"/>
      <c r="L44" s="226"/>
      <c r="M44" s="226"/>
      <c r="N44" s="226"/>
      <c r="O44" s="227"/>
    </row>
    <row r="45" spans="1:16" x14ac:dyDescent="0.25">
      <c r="A45" s="228"/>
      <c r="B45" s="229"/>
      <c r="C45" s="229"/>
      <c r="D45" s="229"/>
      <c r="E45" s="229"/>
      <c r="F45" s="229"/>
      <c r="G45" s="229"/>
      <c r="H45" s="229"/>
      <c r="I45" s="229"/>
      <c r="J45" s="229"/>
      <c r="K45" s="229"/>
      <c r="L45" s="229"/>
      <c r="M45" s="229"/>
      <c r="N45" s="229"/>
      <c r="O45" s="23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1" t="s">
        <v>2676</v>
      </c>
      <c r="C48" s="112" t="s">
        <v>31</v>
      </c>
      <c r="D48" s="119">
        <v>309</v>
      </c>
      <c r="E48" s="142">
        <v>40573</v>
      </c>
      <c r="F48" s="142">
        <v>40908</v>
      </c>
      <c r="G48" s="157">
        <f>IF(AND(E48&lt;&gt;"",F48&lt;&gt;""),((F48-E48)/30),"")</f>
        <v>11.166666666666666</v>
      </c>
      <c r="H48" s="117" t="s">
        <v>2677</v>
      </c>
      <c r="I48" s="113" t="s">
        <v>163</v>
      </c>
      <c r="J48" s="113" t="s">
        <v>167</v>
      </c>
      <c r="K48" s="115">
        <v>1028661787</v>
      </c>
      <c r="L48" s="114" t="s">
        <v>1148</v>
      </c>
      <c r="M48" s="116">
        <v>1</v>
      </c>
      <c r="N48" s="114" t="s">
        <v>27</v>
      </c>
      <c r="O48" s="114" t="s">
        <v>1148</v>
      </c>
      <c r="P48" s="78"/>
    </row>
    <row r="49" spans="1:16" s="6" customFormat="1" ht="24.75" customHeight="1" x14ac:dyDescent="0.25">
      <c r="A49" s="140">
        <v>2</v>
      </c>
      <c r="B49" s="120" t="s">
        <v>2676</v>
      </c>
      <c r="C49" s="112" t="s">
        <v>31</v>
      </c>
      <c r="D49" s="119">
        <v>309</v>
      </c>
      <c r="E49" s="142">
        <v>40573</v>
      </c>
      <c r="F49" s="142">
        <v>40908</v>
      </c>
      <c r="G49" s="157">
        <f t="shared" ref="G49:G50" si="2">IF(AND(E49&lt;&gt;"",F49&lt;&gt;""),((F49-E49)/30),"")</f>
        <v>11.166666666666666</v>
      </c>
      <c r="H49" s="117" t="s">
        <v>2677</v>
      </c>
      <c r="I49" s="113" t="s">
        <v>163</v>
      </c>
      <c r="J49" s="113" t="s">
        <v>180</v>
      </c>
      <c r="K49" s="121">
        <v>1028661787</v>
      </c>
      <c r="L49" s="114" t="s">
        <v>1148</v>
      </c>
      <c r="M49" s="116">
        <v>1</v>
      </c>
      <c r="N49" s="114" t="s">
        <v>27</v>
      </c>
      <c r="O49" s="114" t="s">
        <v>1148</v>
      </c>
      <c r="P49" s="78"/>
    </row>
    <row r="50" spans="1:16" s="6" customFormat="1" ht="24.75" customHeight="1" x14ac:dyDescent="0.25">
      <c r="A50" s="140">
        <v>3</v>
      </c>
      <c r="B50" s="120" t="s">
        <v>2676</v>
      </c>
      <c r="C50" s="112" t="s">
        <v>31</v>
      </c>
      <c r="D50" s="119">
        <v>309</v>
      </c>
      <c r="E50" s="142">
        <v>40573</v>
      </c>
      <c r="F50" s="142">
        <v>40908</v>
      </c>
      <c r="G50" s="157">
        <f t="shared" si="2"/>
        <v>11.166666666666666</v>
      </c>
      <c r="H50" s="117" t="s">
        <v>2677</v>
      </c>
      <c r="I50" s="113" t="s">
        <v>163</v>
      </c>
      <c r="J50" s="113" t="s">
        <v>182</v>
      </c>
      <c r="K50" s="121">
        <v>1028661787</v>
      </c>
      <c r="L50" s="114" t="s">
        <v>1148</v>
      </c>
      <c r="M50" s="116">
        <v>1</v>
      </c>
      <c r="N50" s="114" t="s">
        <v>27</v>
      </c>
      <c r="O50" s="114" t="s">
        <v>1148</v>
      </c>
      <c r="P50" s="78"/>
    </row>
    <row r="51" spans="1:16" s="6" customFormat="1" ht="24.75" customHeight="1" outlineLevel="1" x14ac:dyDescent="0.25">
      <c r="A51" s="140">
        <v>4</v>
      </c>
      <c r="B51" s="120" t="s">
        <v>2676</v>
      </c>
      <c r="C51" s="112" t="s">
        <v>31</v>
      </c>
      <c r="D51" s="119">
        <v>309</v>
      </c>
      <c r="E51" s="142">
        <v>40573</v>
      </c>
      <c r="F51" s="142">
        <v>40908</v>
      </c>
      <c r="G51" s="157">
        <f t="shared" ref="G51:G107" si="3">IF(AND(E51&lt;&gt;"",F51&lt;&gt;""),((F51-E51)/30),"")</f>
        <v>11.166666666666666</v>
      </c>
      <c r="H51" s="117" t="s">
        <v>2677</v>
      </c>
      <c r="I51" s="113" t="s">
        <v>163</v>
      </c>
      <c r="J51" s="113" t="s">
        <v>181</v>
      </c>
      <c r="K51" s="121">
        <v>1028661787</v>
      </c>
      <c r="L51" s="114" t="s">
        <v>1148</v>
      </c>
      <c r="M51" s="116">
        <v>1</v>
      </c>
      <c r="N51" s="114" t="s">
        <v>27</v>
      </c>
      <c r="O51" s="114" t="s">
        <v>1148</v>
      </c>
      <c r="P51" s="78"/>
    </row>
    <row r="52" spans="1:16" s="7" customFormat="1" ht="24.75" customHeight="1" outlineLevel="1" x14ac:dyDescent="0.25">
      <c r="A52" s="141">
        <v>5</v>
      </c>
      <c r="B52" s="120" t="s">
        <v>2676</v>
      </c>
      <c r="C52" s="122" t="s">
        <v>31</v>
      </c>
      <c r="D52" s="119">
        <v>309</v>
      </c>
      <c r="E52" s="142">
        <v>40573</v>
      </c>
      <c r="F52" s="142">
        <v>40908</v>
      </c>
      <c r="G52" s="157">
        <f t="shared" si="3"/>
        <v>11.166666666666666</v>
      </c>
      <c r="H52" s="117" t="s">
        <v>2677</v>
      </c>
      <c r="I52" s="113" t="s">
        <v>163</v>
      </c>
      <c r="J52" s="113" t="s">
        <v>177</v>
      </c>
      <c r="K52" s="121">
        <v>1028661787</v>
      </c>
      <c r="L52" s="114" t="s">
        <v>1148</v>
      </c>
      <c r="M52" s="116">
        <v>1</v>
      </c>
      <c r="N52" s="114" t="s">
        <v>27</v>
      </c>
      <c r="O52" s="114" t="s">
        <v>1148</v>
      </c>
      <c r="P52" s="79"/>
    </row>
    <row r="53" spans="1:16" s="7" customFormat="1" ht="24.75" customHeight="1" outlineLevel="1" x14ac:dyDescent="0.25">
      <c r="A53" s="141">
        <v>6</v>
      </c>
      <c r="B53" s="120" t="s">
        <v>2676</v>
      </c>
      <c r="C53" s="122" t="s">
        <v>31</v>
      </c>
      <c r="D53" s="110">
        <v>214</v>
      </c>
      <c r="E53" s="142">
        <v>40934</v>
      </c>
      <c r="F53" s="142">
        <v>41273</v>
      </c>
      <c r="G53" s="157">
        <f t="shared" si="3"/>
        <v>11.3</v>
      </c>
      <c r="H53" s="117" t="s">
        <v>2678</v>
      </c>
      <c r="I53" s="113" t="s">
        <v>163</v>
      </c>
      <c r="J53" s="119" t="s">
        <v>167</v>
      </c>
      <c r="K53" s="115">
        <v>1498718925</v>
      </c>
      <c r="L53" s="114" t="s">
        <v>1148</v>
      </c>
      <c r="M53" s="116">
        <v>1</v>
      </c>
      <c r="N53" s="122" t="s">
        <v>27</v>
      </c>
      <c r="O53" s="122" t="s">
        <v>1148</v>
      </c>
      <c r="P53" s="79"/>
    </row>
    <row r="54" spans="1:16" s="7" customFormat="1" ht="24.75" customHeight="1" outlineLevel="1" x14ac:dyDescent="0.25">
      <c r="A54" s="141">
        <v>7</v>
      </c>
      <c r="B54" s="120" t="s">
        <v>2676</v>
      </c>
      <c r="C54" s="122" t="s">
        <v>31</v>
      </c>
      <c r="D54" s="119">
        <v>214</v>
      </c>
      <c r="E54" s="142">
        <v>40934</v>
      </c>
      <c r="F54" s="142">
        <v>41273</v>
      </c>
      <c r="G54" s="157">
        <f t="shared" si="3"/>
        <v>11.3</v>
      </c>
      <c r="H54" s="117" t="s">
        <v>2678</v>
      </c>
      <c r="I54" s="113" t="s">
        <v>163</v>
      </c>
      <c r="J54" s="119" t="s">
        <v>180</v>
      </c>
      <c r="K54" s="121">
        <v>1498718925</v>
      </c>
      <c r="L54" s="122" t="s">
        <v>1148</v>
      </c>
      <c r="M54" s="116">
        <v>1</v>
      </c>
      <c r="N54" s="122" t="s">
        <v>27</v>
      </c>
      <c r="O54" s="122" t="s">
        <v>1148</v>
      </c>
      <c r="P54" s="79"/>
    </row>
    <row r="55" spans="1:16" s="7" customFormat="1" ht="24.75" customHeight="1" outlineLevel="1" x14ac:dyDescent="0.25">
      <c r="A55" s="141">
        <v>8</v>
      </c>
      <c r="B55" s="120" t="s">
        <v>2676</v>
      </c>
      <c r="C55" s="122" t="s">
        <v>31</v>
      </c>
      <c r="D55" s="119">
        <v>214</v>
      </c>
      <c r="E55" s="142">
        <v>40934</v>
      </c>
      <c r="F55" s="142">
        <v>41273</v>
      </c>
      <c r="G55" s="157">
        <f t="shared" si="3"/>
        <v>11.3</v>
      </c>
      <c r="H55" s="117" t="s">
        <v>2678</v>
      </c>
      <c r="I55" s="113" t="s">
        <v>163</v>
      </c>
      <c r="J55" s="119" t="s">
        <v>182</v>
      </c>
      <c r="K55" s="121">
        <v>1498718925</v>
      </c>
      <c r="L55" s="122" t="s">
        <v>1148</v>
      </c>
      <c r="M55" s="116">
        <v>1</v>
      </c>
      <c r="N55" s="122" t="s">
        <v>27</v>
      </c>
      <c r="O55" s="122" t="s">
        <v>1148</v>
      </c>
      <c r="P55" s="79"/>
    </row>
    <row r="56" spans="1:16" s="7" customFormat="1" ht="24.75" customHeight="1" outlineLevel="1" x14ac:dyDescent="0.25">
      <c r="A56" s="141">
        <v>9</v>
      </c>
      <c r="B56" s="120" t="s">
        <v>2676</v>
      </c>
      <c r="C56" s="122" t="s">
        <v>31</v>
      </c>
      <c r="D56" s="119">
        <v>214</v>
      </c>
      <c r="E56" s="142">
        <v>40934</v>
      </c>
      <c r="F56" s="142">
        <v>41273</v>
      </c>
      <c r="G56" s="157">
        <f t="shared" si="3"/>
        <v>11.3</v>
      </c>
      <c r="H56" s="117" t="s">
        <v>2678</v>
      </c>
      <c r="I56" s="119" t="s">
        <v>163</v>
      </c>
      <c r="J56" s="119" t="s">
        <v>181</v>
      </c>
      <c r="K56" s="121">
        <v>1498718925</v>
      </c>
      <c r="L56" s="122" t="s">
        <v>1148</v>
      </c>
      <c r="M56" s="116">
        <v>1</v>
      </c>
      <c r="N56" s="122" t="s">
        <v>27</v>
      </c>
      <c r="O56" s="122" t="s">
        <v>1148</v>
      </c>
      <c r="P56" s="79"/>
    </row>
    <row r="57" spans="1:16" s="7" customFormat="1" ht="24.75" customHeight="1" outlineLevel="1" x14ac:dyDescent="0.25">
      <c r="A57" s="141">
        <v>10</v>
      </c>
      <c r="B57" s="120" t="s">
        <v>2676</v>
      </c>
      <c r="C57" s="122" t="s">
        <v>31</v>
      </c>
      <c r="D57" s="119">
        <v>214</v>
      </c>
      <c r="E57" s="142">
        <v>40934</v>
      </c>
      <c r="F57" s="142">
        <v>41273</v>
      </c>
      <c r="G57" s="157">
        <f t="shared" si="3"/>
        <v>11.3</v>
      </c>
      <c r="H57" s="117" t="s">
        <v>2678</v>
      </c>
      <c r="I57" s="119" t="s">
        <v>163</v>
      </c>
      <c r="J57" s="119" t="s">
        <v>177</v>
      </c>
      <c r="K57" s="121">
        <v>1498718925</v>
      </c>
      <c r="L57" s="122" t="s">
        <v>1148</v>
      </c>
      <c r="M57" s="116">
        <v>1</v>
      </c>
      <c r="N57" s="122" t="s">
        <v>27</v>
      </c>
      <c r="O57" s="122" t="s">
        <v>1148</v>
      </c>
      <c r="P57" s="79"/>
    </row>
    <row r="58" spans="1:16" s="7" customFormat="1" ht="24.75" customHeight="1" outlineLevel="1" x14ac:dyDescent="0.25">
      <c r="A58" s="141">
        <v>11</v>
      </c>
      <c r="B58" s="120" t="s">
        <v>2676</v>
      </c>
      <c r="C58" s="122" t="s">
        <v>31</v>
      </c>
      <c r="D58" s="63" t="s">
        <v>2696</v>
      </c>
      <c r="E58" s="142">
        <v>41304</v>
      </c>
      <c r="F58" s="142">
        <v>41639</v>
      </c>
      <c r="G58" s="157">
        <f>IF(AND(E58&lt;&gt;"",F58&lt;&gt;""),((F58-E58)/30),"")</f>
        <v>11.166666666666666</v>
      </c>
      <c r="H58" s="117" t="s">
        <v>2679</v>
      </c>
      <c r="I58" s="119" t="s">
        <v>163</v>
      </c>
      <c r="J58" s="119" t="s">
        <v>167</v>
      </c>
      <c r="K58" s="66">
        <v>2012318696</v>
      </c>
      <c r="L58" s="122" t="s">
        <v>1148</v>
      </c>
      <c r="M58" s="116">
        <v>1</v>
      </c>
      <c r="N58" s="122" t="s">
        <v>27</v>
      </c>
      <c r="O58" s="122" t="s">
        <v>1148</v>
      </c>
      <c r="P58" s="79"/>
    </row>
    <row r="59" spans="1:16" s="7" customFormat="1" ht="24.75" customHeight="1" outlineLevel="1" x14ac:dyDescent="0.25">
      <c r="A59" s="141">
        <v>12</v>
      </c>
      <c r="B59" s="120" t="s">
        <v>2676</v>
      </c>
      <c r="C59" s="122" t="s">
        <v>31</v>
      </c>
      <c r="D59" s="119" t="s">
        <v>2696</v>
      </c>
      <c r="E59" s="142">
        <v>41304</v>
      </c>
      <c r="F59" s="142">
        <v>41639</v>
      </c>
      <c r="G59" s="157">
        <f t="shared" si="3"/>
        <v>11.166666666666666</v>
      </c>
      <c r="H59" s="117" t="s">
        <v>2679</v>
      </c>
      <c r="I59" s="119" t="s">
        <v>163</v>
      </c>
      <c r="J59" s="119" t="s">
        <v>180</v>
      </c>
      <c r="K59" s="66">
        <v>2012318696</v>
      </c>
      <c r="L59" s="122" t="s">
        <v>1148</v>
      </c>
      <c r="M59" s="116">
        <v>1</v>
      </c>
      <c r="N59" s="122" t="s">
        <v>27</v>
      </c>
      <c r="O59" s="122" t="s">
        <v>1148</v>
      </c>
      <c r="P59" s="79"/>
    </row>
    <row r="60" spans="1:16" s="7" customFormat="1" ht="24.75" customHeight="1" outlineLevel="1" x14ac:dyDescent="0.25">
      <c r="A60" s="141">
        <v>13</v>
      </c>
      <c r="B60" s="120" t="s">
        <v>2676</v>
      </c>
      <c r="C60" s="122" t="s">
        <v>31</v>
      </c>
      <c r="D60" s="119" t="s">
        <v>2696</v>
      </c>
      <c r="E60" s="142">
        <v>41304</v>
      </c>
      <c r="F60" s="142">
        <v>41639</v>
      </c>
      <c r="G60" s="157">
        <f t="shared" si="3"/>
        <v>11.166666666666666</v>
      </c>
      <c r="H60" s="117" t="s">
        <v>2679</v>
      </c>
      <c r="I60" s="119" t="s">
        <v>163</v>
      </c>
      <c r="J60" s="119" t="s">
        <v>182</v>
      </c>
      <c r="K60" s="66">
        <v>2012318696</v>
      </c>
      <c r="L60" s="122" t="s">
        <v>1148</v>
      </c>
      <c r="M60" s="116">
        <v>1</v>
      </c>
      <c r="N60" s="122" t="s">
        <v>27</v>
      </c>
      <c r="O60" s="122" t="s">
        <v>1148</v>
      </c>
      <c r="P60" s="79"/>
    </row>
    <row r="61" spans="1:16" s="7" customFormat="1" ht="24.75" customHeight="1" outlineLevel="1" x14ac:dyDescent="0.25">
      <c r="A61" s="141">
        <v>14</v>
      </c>
      <c r="B61" s="120" t="s">
        <v>2676</v>
      </c>
      <c r="C61" s="122" t="s">
        <v>31</v>
      </c>
      <c r="D61" s="119" t="s">
        <v>2696</v>
      </c>
      <c r="E61" s="142">
        <v>41304</v>
      </c>
      <c r="F61" s="142">
        <v>41639</v>
      </c>
      <c r="G61" s="157">
        <f t="shared" si="3"/>
        <v>11.166666666666666</v>
      </c>
      <c r="H61" s="117" t="s">
        <v>2679</v>
      </c>
      <c r="I61" s="63" t="s">
        <v>163</v>
      </c>
      <c r="J61" s="119" t="s">
        <v>181</v>
      </c>
      <c r="K61" s="66">
        <v>2012318696</v>
      </c>
      <c r="L61" s="122" t="s">
        <v>1148</v>
      </c>
      <c r="M61" s="116">
        <v>1</v>
      </c>
      <c r="N61" s="122" t="s">
        <v>27</v>
      </c>
      <c r="O61" s="122" t="s">
        <v>1148</v>
      </c>
      <c r="P61" s="79"/>
    </row>
    <row r="62" spans="1:16" s="7" customFormat="1" ht="24.75" customHeight="1" outlineLevel="1" x14ac:dyDescent="0.25">
      <c r="A62" s="141">
        <v>15</v>
      </c>
      <c r="B62" s="120" t="s">
        <v>2676</v>
      </c>
      <c r="C62" s="122" t="s">
        <v>31</v>
      </c>
      <c r="D62" s="119" t="s">
        <v>2696</v>
      </c>
      <c r="E62" s="142">
        <v>41304</v>
      </c>
      <c r="F62" s="142">
        <v>41639</v>
      </c>
      <c r="G62" s="157">
        <f t="shared" si="3"/>
        <v>11.166666666666666</v>
      </c>
      <c r="H62" s="117" t="s">
        <v>2679</v>
      </c>
      <c r="I62" s="63" t="s">
        <v>163</v>
      </c>
      <c r="J62" s="119" t="s">
        <v>177</v>
      </c>
      <c r="K62" s="66">
        <v>2012318696</v>
      </c>
      <c r="L62" s="122" t="s">
        <v>1148</v>
      </c>
      <c r="M62" s="116">
        <v>1</v>
      </c>
      <c r="N62" s="122" t="s">
        <v>27</v>
      </c>
      <c r="O62" s="122" t="s">
        <v>1148</v>
      </c>
      <c r="P62" s="79"/>
    </row>
    <row r="63" spans="1:16" s="7" customFormat="1" ht="24.75" customHeight="1" outlineLevel="1" x14ac:dyDescent="0.25">
      <c r="A63" s="141">
        <v>16</v>
      </c>
      <c r="B63" s="120" t="s">
        <v>2676</v>
      </c>
      <c r="C63" s="122" t="s">
        <v>31</v>
      </c>
      <c r="D63" s="63">
        <v>107</v>
      </c>
      <c r="E63" s="142">
        <v>41663</v>
      </c>
      <c r="F63" s="142">
        <v>42034</v>
      </c>
      <c r="G63" s="157">
        <f t="shared" si="3"/>
        <v>12.366666666666667</v>
      </c>
      <c r="H63" s="117" t="s">
        <v>2680</v>
      </c>
      <c r="I63" s="63" t="s">
        <v>163</v>
      </c>
      <c r="J63" s="119" t="s">
        <v>167</v>
      </c>
      <c r="K63" s="66">
        <v>2537115115</v>
      </c>
      <c r="L63" s="122" t="s">
        <v>1148</v>
      </c>
      <c r="M63" s="116">
        <v>1</v>
      </c>
      <c r="N63" s="122" t="s">
        <v>27</v>
      </c>
      <c r="O63" s="122" t="s">
        <v>1148</v>
      </c>
      <c r="P63" s="79"/>
    </row>
    <row r="64" spans="1:16" s="7" customFormat="1" ht="24.75" customHeight="1" outlineLevel="1" x14ac:dyDescent="0.25">
      <c r="A64" s="141">
        <v>17</v>
      </c>
      <c r="B64" s="120" t="s">
        <v>2676</v>
      </c>
      <c r="C64" s="122" t="s">
        <v>31</v>
      </c>
      <c r="D64" s="119">
        <v>107</v>
      </c>
      <c r="E64" s="142">
        <v>41663</v>
      </c>
      <c r="F64" s="142">
        <v>42034</v>
      </c>
      <c r="G64" s="157">
        <f t="shared" si="3"/>
        <v>12.366666666666667</v>
      </c>
      <c r="H64" s="117" t="s">
        <v>2680</v>
      </c>
      <c r="I64" s="63" t="s">
        <v>163</v>
      </c>
      <c r="J64" s="119" t="s">
        <v>180</v>
      </c>
      <c r="K64" s="121">
        <v>2537115115</v>
      </c>
      <c r="L64" s="122" t="s">
        <v>1148</v>
      </c>
      <c r="M64" s="116">
        <v>1</v>
      </c>
      <c r="N64" s="122" t="s">
        <v>27</v>
      </c>
      <c r="O64" s="122" t="s">
        <v>1148</v>
      </c>
      <c r="P64" s="79"/>
    </row>
    <row r="65" spans="1:16" s="7" customFormat="1" ht="24.75" customHeight="1" outlineLevel="1" x14ac:dyDescent="0.25">
      <c r="A65" s="141">
        <v>18</v>
      </c>
      <c r="B65" s="120" t="s">
        <v>2676</v>
      </c>
      <c r="C65" s="122" t="s">
        <v>31</v>
      </c>
      <c r="D65" s="119">
        <v>107</v>
      </c>
      <c r="E65" s="142">
        <v>41663</v>
      </c>
      <c r="F65" s="142">
        <v>42034</v>
      </c>
      <c r="G65" s="157">
        <f t="shared" si="3"/>
        <v>12.366666666666667</v>
      </c>
      <c r="H65" s="117" t="s">
        <v>2680</v>
      </c>
      <c r="I65" s="63" t="s">
        <v>163</v>
      </c>
      <c r="J65" s="119" t="s">
        <v>182</v>
      </c>
      <c r="K65" s="121">
        <v>2537115115</v>
      </c>
      <c r="L65" s="122" t="s">
        <v>1148</v>
      </c>
      <c r="M65" s="116">
        <v>1</v>
      </c>
      <c r="N65" s="122" t="s">
        <v>27</v>
      </c>
      <c r="O65" s="122" t="s">
        <v>1148</v>
      </c>
      <c r="P65" s="79"/>
    </row>
    <row r="66" spans="1:16" s="7" customFormat="1" ht="24.75" customHeight="1" outlineLevel="1" x14ac:dyDescent="0.25">
      <c r="A66" s="141">
        <v>19</v>
      </c>
      <c r="B66" s="120" t="s">
        <v>2676</v>
      </c>
      <c r="C66" s="122" t="s">
        <v>31</v>
      </c>
      <c r="D66" s="119">
        <v>107</v>
      </c>
      <c r="E66" s="142">
        <v>41663</v>
      </c>
      <c r="F66" s="142">
        <v>42034</v>
      </c>
      <c r="G66" s="157">
        <f t="shared" si="3"/>
        <v>12.366666666666667</v>
      </c>
      <c r="H66" s="117" t="s">
        <v>2680</v>
      </c>
      <c r="I66" s="63" t="s">
        <v>163</v>
      </c>
      <c r="J66" s="119" t="s">
        <v>181</v>
      </c>
      <c r="K66" s="121">
        <v>2537115115</v>
      </c>
      <c r="L66" s="122" t="s">
        <v>1148</v>
      </c>
      <c r="M66" s="116">
        <v>1</v>
      </c>
      <c r="N66" s="122" t="s">
        <v>27</v>
      </c>
      <c r="O66" s="122" t="s">
        <v>1148</v>
      </c>
      <c r="P66" s="79"/>
    </row>
    <row r="67" spans="1:16" s="7" customFormat="1" ht="24.75" customHeight="1" outlineLevel="1" x14ac:dyDescent="0.25">
      <c r="A67" s="141">
        <v>20</v>
      </c>
      <c r="B67" s="120" t="s">
        <v>2676</v>
      </c>
      <c r="C67" s="122" t="s">
        <v>31</v>
      </c>
      <c r="D67" s="119">
        <v>107</v>
      </c>
      <c r="E67" s="142">
        <v>41663</v>
      </c>
      <c r="F67" s="142">
        <v>42034</v>
      </c>
      <c r="G67" s="157">
        <f t="shared" si="3"/>
        <v>12.366666666666667</v>
      </c>
      <c r="H67" s="117" t="s">
        <v>2680</v>
      </c>
      <c r="I67" s="63" t="s">
        <v>163</v>
      </c>
      <c r="J67" s="119" t="s">
        <v>177</v>
      </c>
      <c r="K67" s="121">
        <v>2537115115</v>
      </c>
      <c r="L67" s="122" t="s">
        <v>1148</v>
      </c>
      <c r="M67" s="116">
        <v>1</v>
      </c>
      <c r="N67" s="122" t="s">
        <v>27</v>
      </c>
      <c r="O67" s="122" t="s">
        <v>1148</v>
      </c>
      <c r="P67" s="79"/>
    </row>
    <row r="68" spans="1:16" s="7" customFormat="1" ht="24.75" customHeight="1" outlineLevel="1" x14ac:dyDescent="0.25">
      <c r="A68" s="141">
        <v>21</v>
      </c>
      <c r="B68" s="120" t="s">
        <v>2676</v>
      </c>
      <c r="C68" s="122" t="s">
        <v>31</v>
      </c>
      <c r="D68" s="119">
        <v>788</v>
      </c>
      <c r="E68" s="142">
        <v>42675</v>
      </c>
      <c r="F68" s="142">
        <v>43312</v>
      </c>
      <c r="G68" s="157">
        <f t="shared" si="3"/>
        <v>21.233333333333334</v>
      </c>
      <c r="H68" s="117" t="s">
        <v>2680</v>
      </c>
      <c r="I68" s="63" t="s">
        <v>163</v>
      </c>
      <c r="J68" s="119" t="s">
        <v>167</v>
      </c>
      <c r="K68" s="66">
        <v>3588086445</v>
      </c>
      <c r="L68" s="122" t="s">
        <v>1148</v>
      </c>
      <c r="M68" s="116">
        <v>1</v>
      </c>
      <c r="N68" s="122" t="s">
        <v>27</v>
      </c>
      <c r="O68" s="122" t="s">
        <v>1148</v>
      </c>
      <c r="P68" s="79"/>
    </row>
    <row r="69" spans="1:16" s="7" customFormat="1" ht="24.75" customHeight="1" outlineLevel="1" x14ac:dyDescent="0.25">
      <c r="A69" s="141">
        <v>22</v>
      </c>
      <c r="B69" s="120" t="s">
        <v>2676</v>
      </c>
      <c r="C69" s="122" t="s">
        <v>31</v>
      </c>
      <c r="D69" s="119">
        <v>788</v>
      </c>
      <c r="E69" s="142">
        <v>42675</v>
      </c>
      <c r="F69" s="142">
        <v>43312</v>
      </c>
      <c r="G69" s="157">
        <f t="shared" si="3"/>
        <v>21.233333333333334</v>
      </c>
      <c r="H69" s="117" t="s">
        <v>2680</v>
      </c>
      <c r="I69" s="119" t="s">
        <v>163</v>
      </c>
      <c r="J69" s="119" t="s">
        <v>181</v>
      </c>
      <c r="K69" s="121">
        <v>3588086445</v>
      </c>
      <c r="L69" s="122" t="s">
        <v>1148</v>
      </c>
      <c r="M69" s="116">
        <v>1</v>
      </c>
      <c r="N69" s="122" t="s">
        <v>27</v>
      </c>
      <c r="O69" s="122" t="s">
        <v>1148</v>
      </c>
      <c r="P69" s="79"/>
    </row>
    <row r="70" spans="1:16" s="7" customFormat="1" ht="24.75" customHeight="1" outlineLevel="1" x14ac:dyDescent="0.25">
      <c r="A70" s="141">
        <v>23</v>
      </c>
      <c r="B70" s="120" t="s">
        <v>2676</v>
      </c>
      <c r="C70" s="122" t="s">
        <v>31</v>
      </c>
      <c r="D70" s="119">
        <v>788</v>
      </c>
      <c r="E70" s="142">
        <v>42675</v>
      </c>
      <c r="F70" s="142">
        <v>43312</v>
      </c>
      <c r="G70" s="157">
        <f t="shared" si="3"/>
        <v>21.233333333333334</v>
      </c>
      <c r="H70" s="117" t="s">
        <v>2680</v>
      </c>
      <c r="I70" s="63" t="s">
        <v>163</v>
      </c>
      <c r="J70" s="119" t="s">
        <v>177</v>
      </c>
      <c r="K70" s="121">
        <v>3588086445</v>
      </c>
      <c r="L70" s="122" t="s">
        <v>1148</v>
      </c>
      <c r="M70" s="116">
        <v>1</v>
      </c>
      <c r="N70" s="122" t="s">
        <v>27</v>
      </c>
      <c r="O70" s="122" t="s">
        <v>1148</v>
      </c>
      <c r="P70" s="79"/>
    </row>
    <row r="71" spans="1:16" s="7" customFormat="1" ht="24.75" customHeight="1" outlineLevel="1" x14ac:dyDescent="0.25">
      <c r="A71" s="141">
        <v>24</v>
      </c>
      <c r="B71" s="120" t="s">
        <v>2676</v>
      </c>
      <c r="C71" s="122" t="s">
        <v>31</v>
      </c>
      <c r="D71" s="63">
        <v>271</v>
      </c>
      <c r="E71" s="142">
        <v>42916</v>
      </c>
      <c r="F71" s="142">
        <v>43084</v>
      </c>
      <c r="G71" s="157">
        <f t="shared" si="3"/>
        <v>5.6</v>
      </c>
      <c r="H71" s="117" t="s">
        <v>2681</v>
      </c>
      <c r="I71" s="63" t="s">
        <v>163</v>
      </c>
      <c r="J71" s="119" t="s">
        <v>177</v>
      </c>
      <c r="K71" s="66">
        <v>444917880</v>
      </c>
      <c r="L71" s="122" t="s">
        <v>1148</v>
      </c>
      <c r="M71" s="116">
        <v>1</v>
      </c>
      <c r="N71" s="122" t="s">
        <v>27</v>
      </c>
      <c r="O71" s="122" t="s">
        <v>1148</v>
      </c>
      <c r="P71" s="79"/>
    </row>
    <row r="72" spans="1:16" s="7" customFormat="1" ht="24.75" customHeight="1" outlineLevel="1" x14ac:dyDescent="0.25">
      <c r="A72" s="141">
        <v>25</v>
      </c>
      <c r="B72" s="120" t="s">
        <v>2676</v>
      </c>
      <c r="C72" s="122" t="s">
        <v>31</v>
      </c>
      <c r="D72" s="119">
        <v>545</v>
      </c>
      <c r="E72" s="142">
        <v>43085</v>
      </c>
      <c r="F72" s="142">
        <v>43404</v>
      </c>
      <c r="G72" s="157">
        <f t="shared" si="3"/>
        <v>10.633333333333333</v>
      </c>
      <c r="H72" s="117" t="s">
        <v>2681</v>
      </c>
      <c r="I72" s="63" t="s">
        <v>163</v>
      </c>
      <c r="J72" s="119" t="s">
        <v>177</v>
      </c>
      <c r="K72" s="66">
        <v>798089133</v>
      </c>
      <c r="L72" s="122" t="s">
        <v>1148</v>
      </c>
      <c r="M72" s="116">
        <v>1</v>
      </c>
      <c r="N72" s="122" t="s">
        <v>27</v>
      </c>
      <c r="O72" s="122" t="s">
        <v>1148</v>
      </c>
      <c r="P72" s="79"/>
    </row>
    <row r="73" spans="1:16" s="7" customFormat="1" ht="24.75" customHeight="1" outlineLevel="1" x14ac:dyDescent="0.25">
      <c r="A73" s="141">
        <v>26</v>
      </c>
      <c r="B73" s="120" t="s">
        <v>2676</v>
      </c>
      <c r="C73" s="122" t="s">
        <v>31</v>
      </c>
      <c r="D73" s="63">
        <v>262</v>
      </c>
      <c r="E73" s="142">
        <v>43313</v>
      </c>
      <c r="F73" s="142">
        <v>43465</v>
      </c>
      <c r="G73" s="157">
        <f t="shared" si="3"/>
        <v>5.0666666666666664</v>
      </c>
      <c r="H73" s="117" t="s">
        <v>2697</v>
      </c>
      <c r="I73" s="63" t="s">
        <v>163</v>
      </c>
      <c r="J73" s="119" t="s">
        <v>167</v>
      </c>
      <c r="K73" s="66">
        <v>911117860</v>
      </c>
      <c r="L73" s="122" t="s">
        <v>1148</v>
      </c>
      <c r="M73" s="116">
        <v>1</v>
      </c>
      <c r="N73" s="122" t="s">
        <v>27</v>
      </c>
      <c r="O73" s="122" t="s">
        <v>1148</v>
      </c>
      <c r="P73" s="79"/>
    </row>
    <row r="74" spans="1:16" s="7" customFormat="1" ht="24.75" customHeight="1" outlineLevel="1" x14ac:dyDescent="0.25">
      <c r="A74" s="141">
        <v>27</v>
      </c>
      <c r="B74" s="120" t="s">
        <v>2676</v>
      </c>
      <c r="C74" s="122" t="s">
        <v>31</v>
      </c>
      <c r="D74" s="119">
        <v>262</v>
      </c>
      <c r="E74" s="142">
        <v>43313</v>
      </c>
      <c r="F74" s="142">
        <v>43465</v>
      </c>
      <c r="G74" s="157">
        <f t="shared" si="3"/>
        <v>5.0666666666666664</v>
      </c>
      <c r="H74" s="117" t="s">
        <v>2697</v>
      </c>
      <c r="I74" s="63" t="s">
        <v>163</v>
      </c>
      <c r="J74" s="119" t="s">
        <v>181</v>
      </c>
      <c r="K74" s="121">
        <v>911117860</v>
      </c>
      <c r="L74" s="122" t="s">
        <v>1148</v>
      </c>
      <c r="M74" s="116">
        <v>1</v>
      </c>
      <c r="N74" s="122" t="s">
        <v>27</v>
      </c>
      <c r="O74" s="122" t="s">
        <v>1148</v>
      </c>
      <c r="P74" s="79"/>
    </row>
    <row r="75" spans="1:16" s="7" customFormat="1" ht="24.75" customHeight="1" outlineLevel="1" x14ac:dyDescent="0.25">
      <c r="A75" s="141">
        <v>28</v>
      </c>
      <c r="B75" s="120" t="s">
        <v>2676</v>
      </c>
      <c r="C75" s="122" t="s">
        <v>31</v>
      </c>
      <c r="D75" s="63">
        <v>393</v>
      </c>
      <c r="E75" s="142">
        <v>43402</v>
      </c>
      <c r="F75" s="142">
        <v>43439</v>
      </c>
      <c r="G75" s="157">
        <f t="shared" si="3"/>
        <v>1.2333333333333334</v>
      </c>
      <c r="H75" s="117" t="s">
        <v>2682</v>
      </c>
      <c r="I75" s="119" t="s">
        <v>163</v>
      </c>
      <c r="J75" s="119" t="s">
        <v>177</v>
      </c>
      <c r="K75" s="66">
        <v>90908994</v>
      </c>
      <c r="L75" s="122" t="s">
        <v>1148</v>
      </c>
      <c r="M75" s="116">
        <v>1</v>
      </c>
      <c r="N75" s="122" t="s">
        <v>27</v>
      </c>
      <c r="O75" s="122" t="s">
        <v>1148</v>
      </c>
      <c r="P75" s="79"/>
    </row>
    <row r="76" spans="1:16" s="7" customFormat="1" ht="24.75" customHeight="1" outlineLevel="1" x14ac:dyDescent="0.25">
      <c r="A76" s="141">
        <v>29</v>
      </c>
      <c r="B76" s="120" t="s">
        <v>2676</v>
      </c>
      <c r="C76" s="122" t="s">
        <v>31</v>
      </c>
      <c r="D76" s="63">
        <v>192</v>
      </c>
      <c r="E76" s="142">
        <v>43484</v>
      </c>
      <c r="F76" s="142">
        <v>43822</v>
      </c>
      <c r="G76" s="157">
        <f t="shared" si="3"/>
        <v>11.266666666666667</v>
      </c>
      <c r="H76" s="117" t="s">
        <v>2698</v>
      </c>
      <c r="I76" s="63" t="s">
        <v>163</v>
      </c>
      <c r="J76" s="119" t="s">
        <v>177</v>
      </c>
      <c r="K76" s="66">
        <v>946920746</v>
      </c>
      <c r="L76" s="65" t="s">
        <v>1148</v>
      </c>
      <c r="M76" s="67">
        <v>1</v>
      </c>
      <c r="N76" s="122" t="s">
        <v>27</v>
      </c>
      <c r="O76" s="122" t="s">
        <v>1148</v>
      </c>
      <c r="P76" s="79"/>
    </row>
    <row r="77" spans="1:16" s="7" customFormat="1" ht="24.75" customHeight="1" outlineLevel="1" x14ac:dyDescent="0.25">
      <c r="A77" s="141">
        <v>30</v>
      </c>
      <c r="B77" s="64" t="s">
        <v>2701</v>
      </c>
      <c r="C77" s="65" t="s">
        <v>32</v>
      </c>
      <c r="D77" s="63" t="s">
        <v>2702</v>
      </c>
      <c r="E77" s="142">
        <v>43511</v>
      </c>
      <c r="F77" s="142">
        <v>44165</v>
      </c>
      <c r="G77" s="157">
        <f t="shared" si="3"/>
        <v>21.8</v>
      </c>
      <c r="H77" s="120" t="s">
        <v>2703</v>
      </c>
      <c r="I77" s="63" t="s">
        <v>163</v>
      </c>
      <c r="J77" s="63" t="s">
        <v>174</v>
      </c>
      <c r="K77" s="66">
        <v>120000000</v>
      </c>
      <c r="L77" s="65" t="s">
        <v>1148</v>
      </c>
      <c r="M77" s="67">
        <v>1</v>
      </c>
      <c r="N77" s="65" t="s">
        <v>27</v>
      </c>
      <c r="O77" s="65" t="s">
        <v>1148</v>
      </c>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6"/>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6"/>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6"/>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6"/>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6"/>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6"/>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6"/>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6"/>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6"/>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6"/>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6"/>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6"/>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6"/>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6"/>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6"/>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2" t="s">
        <v>2633</v>
      </c>
      <c r="B109" s="223"/>
      <c r="C109" s="223"/>
      <c r="D109" s="223"/>
      <c r="E109" s="223"/>
      <c r="F109" s="223"/>
      <c r="G109" s="223"/>
      <c r="H109" s="223"/>
      <c r="I109" s="223"/>
      <c r="J109" s="223"/>
      <c r="K109" s="223"/>
      <c r="L109" s="223"/>
      <c r="M109" s="223"/>
      <c r="N109" s="223"/>
      <c r="O109" s="224"/>
      <c r="P109" s="76"/>
    </row>
    <row r="110" spans="1:16" ht="15" customHeight="1" x14ac:dyDescent="0.25">
      <c r="A110" s="225" t="s">
        <v>2656</v>
      </c>
      <c r="B110" s="226"/>
      <c r="C110" s="226"/>
      <c r="D110" s="226"/>
      <c r="E110" s="226"/>
      <c r="F110" s="226"/>
      <c r="G110" s="226"/>
      <c r="H110" s="226"/>
      <c r="I110" s="226"/>
      <c r="J110" s="226"/>
      <c r="K110" s="226"/>
      <c r="L110" s="226"/>
      <c r="M110" s="226"/>
      <c r="N110" s="226"/>
      <c r="O110" s="227"/>
    </row>
    <row r="111" spans="1:16" ht="15.75" thickBot="1" x14ac:dyDescent="0.3">
      <c r="A111" s="228"/>
      <c r="B111" s="229"/>
      <c r="C111" s="229"/>
      <c r="D111" s="229"/>
      <c r="E111" s="229"/>
      <c r="F111" s="229"/>
      <c r="G111" s="229"/>
      <c r="H111" s="229"/>
      <c r="I111" s="229"/>
      <c r="J111" s="229"/>
      <c r="K111" s="229"/>
      <c r="L111" s="229"/>
      <c r="M111" s="229"/>
      <c r="N111" s="229"/>
      <c r="O111" s="230"/>
    </row>
    <row r="112" spans="1:16" s="1" customFormat="1" ht="26.25" customHeight="1" thickBot="1" x14ac:dyDescent="0.3">
      <c r="I112" s="235" t="s">
        <v>9</v>
      </c>
      <c r="J112" s="236"/>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t="s">
        <v>2683</v>
      </c>
      <c r="E114" s="142">
        <v>43882</v>
      </c>
      <c r="F114" s="142">
        <v>44195</v>
      </c>
      <c r="G114" s="157">
        <f>IF(AND(E114&lt;&gt;"",F114&lt;&gt;""),((F114-E114)/30),"")</f>
        <v>10.433333333333334</v>
      </c>
      <c r="H114" s="117" t="s">
        <v>2684</v>
      </c>
      <c r="I114" s="119" t="s">
        <v>163</v>
      </c>
      <c r="J114" s="119" t="s">
        <v>177</v>
      </c>
      <c r="K114" s="68">
        <v>1080424579</v>
      </c>
      <c r="L114" s="100">
        <f>+IF(AND(K114&gt;0,O114="Ejecución"),(K114/877802)*Tabla28[[#This Row],[% participación]],IF(AND(K114&gt;0,O114&lt;&gt;"Ejecución"),"-",""))</f>
        <v>1230.8294797687861</v>
      </c>
      <c r="M114" s="122" t="s">
        <v>1148</v>
      </c>
      <c r="N114" s="170">
        <v>1</v>
      </c>
      <c r="O114" s="159" t="s">
        <v>1150</v>
      </c>
      <c r="P114" s="78"/>
    </row>
    <row r="115" spans="1:16" s="6" customFormat="1" ht="24.75" customHeight="1" x14ac:dyDescent="0.25">
      <c r="A115" s="140">
        <v>2</v>
      </c>
      <c r="B115" s="158" t="s">
        <v>2665</v>
      </c>
      <c r="C115" s="160" t="s">
        <v>31</v>
      </c>
      <c r="D115" s="63" t="s">
        <v>2685</v>
      </c>
      <c r="E115" s="142">
        <v>44181</v>
      </c>
      <c r="F115" s="142">
        <v>44773</v>
      </c>
      <c r="G115" s="157">
        <f t="shared" ref="G115:G116" si="4">IF(AND(E115&lt;&gt;"",F115&lt;&gt;""),((F115-E115)/30),"")</f>
        <v>19.733333333333334</v>
      </c>
      <c r="H115" s="117" t="s">
        <v>2686</v>
      </c>
      <c r="I115" s="63" t="s">
        <v>163</v>
      </c>
      <c r="J115" s="63" t="s">
        <v>165</v>
      </c>
      <c r="K115" s="68">
        <v>6032738546</v>
      </c>
      <c r="L115" s="100">
        <f>+IF(AND(K115&gt;0,O115="Ejecución"),(K115/877802)*Tabla28[[#This Row],[% participación]],IF(AND(K115&gt;0,O115&lt;&gt;"Ejecución"),"-",""))</f>
        <v>6872.550468101007</v>
      </c>
      <c r="M115" s="122" t="s">
        <v>1148</v>
      </c>
      <c r="N115" s="170">
        <v>1</v>
      </c>
      <c r="O115" s="159" t="s">
        <v>1150</v>
      </c>
      <c r="P115" s="78"/>
    </row>
    <row r="116" spans="1:16" s="6" customFormat="1" ht="24.75" customHeight="1" x14ac:dyDescent="0.25">
      <c r="A116" s="140">
        <v>3</v>
      </c>
      <c r="B116" s="158" t="s">
        <v>2665</v>
      </c>
      <c r="C116" s="160" t="s">
        <v>31</v>
      </c>
      <c r="D116" s="63" t="s">
        <v>2687</v>
      </c>
      <c r="E116" s="142">
        <v>44181</v>
      </c>
      <c r="F116" s="142">
        <v>44773</v>
      </c>
      <c r="G116" s="157">
        <f t="shared" si="4"/>
        <v>19.733333333333334</v>
      </c>
      <c r="H116" s="117" t="s">
        <v>2686</v>
      </c>
      <c r="I116" s="119" t="s">
        <v>163</v>
      </c>
      <c r="J116" s="119" t="s">
        <v>165</v>
      </c>
      <c r="K116" s="68">
        <v>5672926364</v>
      </c>
      <c r="L116" s="100">
        <f>+IF(AND(K116&gt;0,O116="Ejecución"),(K116/877802)*Tabla28[[#This Row],[% participación]],IF(AND(K116&gt;0,O116&lt;&gt;"Ejecución"),"-",""))</f>
        <v>6462.6491668964072</v>
      </c>
      <c r="M116" s="122" t="s">
        <v>1148</v>
      </c>
      <c r="N116" s="170">
        <v>1</v>
      </c>
      <c r="O116" s="159" t="s">
        <v>1150</v>
      </c>
      <c r="P116" s="78"/>
    </row>
    <row r="117" spans="1:16" s="6" customFormat="1" ht="24.75" customHeight="1" outlineLevel="1" x14ac:dyDescent="0.25">
      <c r="A117" s="140">
        <v>4</v>
      </c>
      <c r="B117" s="158" t="s">
        <v>2665</v>
      </c>
      <c r="C117" s="160" t="s">
        <v>31</v>
      </c>
      <c r="D117" s="63" t="s">
        <v>2688</v>
      </c>
      <c r="E117" s="142">
        <v>44181</v>
      </c>
      <c r="F117" s="142">
        <v>44773</v>
      </c>
      <c r="G117" s="157">
        <f t="shared" ref="G117:G159" si="5">IF(AND(E117&lt;&gt;"",F117&lt;&gt;""),((F117-E117)/30),"")</f>
        <v>19.733333333333334</v>
      </c>
      <c r="H117" s="117" t="s">
        <v>2686</v>
      </c>
      <c r="I117" s="119" t="s">
        <v>163</v>
      </c>
      <c r="J117" s="119" t="s">
        <v>165</v>
      </c>
      <c r="K117" s="68">
        <v>7244059526</v>
      </c>
      <c r="L117" s="100">
        <f>+IF(AND(K117&gt;0,O117="Ejecución"),(K117/877802)*Tabla28[[#This Row],[% participación]],IF(AND(K117&gt;0,O117&lt;&gt;"Ejecución"),"-",""))</f>
        <v>8252.4983151097858</v>
      </c>
      <c r="M117" s="122" t="s">
        <v>1148</v>
      </c>
      <c r="N117" s="170">
        <v>1</v>
      </c>
      <c r="O117" s="159" t="s">
        <v>1150</v>
      </c>
      <c r="P117" s="78"/>
    </row>
    <row r="118" spans="1:16" s="7" customFormat="1" ht="24.75" customHeight="1" outlineLevel="1" x14ac:dyDescent="0.25">
      <c r="A118" s="141">
        <v>5</v>
      </c>
      <c r="B118" s="158" t="s">
        <v>2665</v>
      </c>
      <c r="C118" s="160" t="s">
        <v>31</v>
      </c>
      <c r="D118" s="63" t="s">
        <v>2689</v>
      </c>
      <c r="E118" s="142">
        <v>44181</v>
      </c>
      <c r="F118" s="142">
        <v>44773</v>
      </c>
      <c r="G118" s="157">
        <f t="shared" si="5"/>
        <v>19.733333333333334</v>
      </c>
      <c r="H118" s="117" t="s">
        <v>2686</v>
      </c>
      <c r="I118" s="119" t="s">
        <v>163</v>
      </c>
      <c r="J118" s="119" t="s">
        <v>165</v>
      </c>
      <c r="K118" s="68">
        <v>6320951694</v>
      </c>
      <c r="L118" s="100">
        <f>+IF(AND(K118&gt;0,O118="Ejecución"),(K118/877802)*Tabla28[[#This Row],[% participación]],IF(AND(K118&gt;0,O118&lt;&gt;"Ejecución"),"-",""))</f>
        <v>7200.8855003747994</v>
      </c>
      <c r="M118" s="122" t="s">
        <v>1148</v>
      </c>
      <c r="N118" s="170">
        <v>1</v>
      </c>
      <c r="O118" s="159" t="s">
        <v>1150</v>
      </c>
      <c r="P118" s="79"/>
    </row>
    <row r="119" spans="1:16" s="7" customFormat="1" ht="24.75" customHeight="1" outlineLevel="1" x14ac:dyDescent="0.25">
      <c r="A119" s="141">
        <v>6</v>
      </c>
      <c r="B119" s="158" t="s">
        <v>2665</v>
      </c>
      <c r="C119" s="160" t="s">
        <v>31</v>
      </c>
      <c r="D119" s="63" t="s">
        <v>2691</v>
      </c>
      <c r="E119" s="142">
        <v>44181</v>
      </c>
      <c r="F119" s="142">
        <v>44773</v>
      </c>
      <c r="G119" s="157">
        <f t="shared" si="5"/>
        <v>19.733333333333334</v>
      </c>
      <c r="H119" s="117" t="s">
        <v>2690</v>
      </c>
      <c r="I119" s="63" t="s">
        <v>163</v>
      </c>
      <c r="J119" s="63" t="s">
        <v>169</v>
      </c>
      <c r="K119" s="68">
        <v>5738803705</v>
      </c>
      <c r="L119" s="100">
        <f>+IF(AND(K119&gt;0,O119="Ejecución"),(K119/877802)*Tabla28[[#This Row],[% participación]],IF(AND(K119&gt;0,O119&lt;&gt;"Ejecución"),"-",""))</f>
        <v>6537.6972312662765</v>
      </c>
      <c r="M119" s="122" t="s">
        <v>1148</v>
      </c>
      <c r="N119" s="170">
        <v>1</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119"/>
      <c r="J120" s="63"/>
      <c r="K120" s="68"/>
      <c r="L120" s="100" t="str">
        <f>+IF(AND(K120&gt;0,O120="Ejecución"),(K120/877802)*Tabla28[[#This Row],[% participación]],IF(AND(K120&gt;0,O120&lt;&gt;"Ejecución"),"-",""))</f>
        <v/>
      </c>
      <c r="M120" s="122"/>
      <c r="N120" s="170"/>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119"/>
      <c r="J121" s="63"/>
      <c r="K121" s="68"/>
      <c r="L121" s="100" t="str">
        <f>+IF(AND(K121&gt;0,O121="Ejecución"),(K121/877802)*Tabla28[[#This Row],[% participación]],IF(AND(K121&gt;0,O121&lt;&gt;"Ejecución"),"-",""))</f>
        <v/>
      </c>
      <c r="M121" s="122"/>
      <c r="N121" s="170"/>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119"/>
      <c r="J122" s="63"/>
      <c r="K122" s="68"/>
      <c r="L122" s="100" t="str">
        <f>+IF(AND(K122&gt;0,O122="Ejecución"),(K122/877802)*Tabla28[[#This Row],[% participación]],IF(AND(K122&gt;0,O122&lt;&gt;"Ejecución"),"-",""))</f>
        <v/>
      </c>
      <c r="M122" s="122"/>
      <c r="N122" s="170"/>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119"/>
      <c r="J123" s="63"/>
      <c r="K123" s="68"/>
      <c r="L123" s="100" t="str">
        <f>+IF(AND(K123&gt;0,O123="Ejecución"),(K123/877802)*Tabla28[[#This Row],[% participación]],IF(AND(K123&gt;0,O123&lt;&gt;"Ejecución"),"-",""))</f>
        <v/>
      </c>
      <c r="M123" s="122"/>
      <c r="N123" s="170"/>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119"/>
      <c r="J124" s="63"/>
      <c r="K124" s="68"/>
      <c r="L124" s="100" t="str">
        <f>+IF(AND(K124&gt;0,O124="Ejecución"),(K124/877802)*Tabla28[[#This Row],[% participación]],IF(AND(K124&gt;0,O124&lt;&gt;"Ejecución"),"-",""))</f>
        <v/>
      </c>
      <c r="M124" s="122"/>
      <c r="N124" s="170"/>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119"/>
      <c r="J125" s="63"/>
      <c r="K125" s="68"/>
      <c r="L125" s="100" t="str">
        <f>+IF(AND(K125&gt;0,O125="Ejecución"),(K125/877802)*Tabla28[[#This Row],[% participación]],IF(AND(K125&gt;0,O125&lt;&gt;"Ejecución"),"-",""))</f>
        <v/>
      </c>
      <c r="M125" s="122"/>
      <c r="N125" s="170"/>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ref="N126:N160" si="6">+IF(M126="No",1,IF(M126="Si","Ingrese %",""))</f>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178" t="s">
        <v>13</v>
      </c>
      <c r="B162" s="179"/>
      <c r="C162" s="179"/>
      <c r="D162" s="179"/>
      <c r="E162" s="180"/>
      <c r="F162" s="179" t="s">
        <v>15</v>
      </c>
      <c r="G162" s="179"/>
      <c r="H162" s="179"/>
      <c r="I162" s="178" t="s">
        <v>16</v>
      </c>
      <c r="J162" s="179"/>
      <c r="K162" s="179"/>
      <c r="L162" s="179"/>
      <c r="M162" s="179"/>
      <c r="N162" s="179"/>
      <c r="O162" s="180"/>
      <c r="P162" s="76"/>
    </row>
    <row r="163" spans="1:28" ht="51.75" customHeight="1" x14ac:dyDescent="0.25">
      <c r="A163" s="237" t="s">
        <v>2660</v>
      </c>
      <c r="B163" s="238"/>
      <c r="C163" s="238"/>
      <c r="D163" s="238"/>
      <c r="E163" s="239"/>
      <c r="F163" s="240" t="s">
        <v>2661</v>
      </c>
      <c r="G163" s="240"/>
      <c r="H163" s="240"/>
      <c r="I163" s="237" t="s">
        <v>2630</v>
      </c>
      <c r="J163" s="238"/>
      <c r="K163" s="238"/>
      <c r="L163" s="238"/>
      <c r="M163" s="238"/>
      <c r="N163" s="238"/>
      <c r="O163" s="23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08" t="s">
        <v>2614</v>
      </c>
      <c r="C165" s="208"/>
      <c r="D165" s="208"/>
      <c r="E165" s="8"/>
      <c r="F165" s="5"/>
      <c r="G165" s="241" t="s">
        <v>2614</v>
      </c>
      <c r="H165" s="241"/>
      <c r="I165" s="242" t="s">
        <v>1164</v>
      </c>
      <c r="J165" s="243"/>
      <c r="K165" s="243"/>
      <c r="L165" s="243"/>
      <c r="M165" s="243"/>
      <c r="N165" s="107" t="s">
        <v>1148</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44" t="s">
        <v>2643</v>
      </c>
      <c r="J167" s="245"/>
      <c r="K167" s="245"/>
      <c r="L167" s="245"/>
      <c r="M167" s="245"/>
      <c r="N167" s="245"/>
      <c r="O167" s="246"/>
      <c r="U167" s="51"/>
    </row>
    <row r="168" spans="1:28" x14ac:dyDescent="0.25">
      <c r="A168" s="9"/>
      <c r="B168" s="221" t="s">
        <v>2658</v>
      </c>
      <c r="C168" s="221"/>
      <c r="D168" s="221"/>
      <c r="E168" s="8"/>
      <c r="F168" s="5"/>
      <c r="H168" s="81" t="s">
        <v>2657</v>
      </c>
      <c r="I168" s="244"/>
      <c r="J168" s="245"/>
      <c r="K168" s="245"/>
      <c r="L168" s="245"/>
      <c r="M168" s="245"/>
      <c r="N168" s="245"/>
      <c r="O168" s="24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8" t="s">
        <v>2668</v>
      </c>
      <c r="B172" s="179"/>
      <c r="C172" s="179"/>
      <c r="D172" s="179"/>
      <c r="E172" s="179"/>
      <c r="F172" s="179"/>
      <c r="G172" s="179"/>
      <c r="H172" s="179"/>
      <c r="I172" s="179"/>
      <c r="J172" s="179"/>
      <c r="K172" s="179"/>
      <c r="L172" s="179"/>
      <c r="M172" s="179"/>
      <c r="N172" s="179"/>
      <c r="O172" s="180"/>
      <c r="P172" s="76"/>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9" t="s">
        <v>2669</v>
      </c>
      <c r="C176" s="209"/>
      <c r="D176" s="209"/>
      <c r="E176" s="209"/>
      <c r="F176" s="209"/>
      <c r="G176" s="209"/>
      <c r="H176" s="20"/>
      <c r="I176" s="216" t="s">
        <v>2675</v>
      </c>
      <c r="J176" s="217"/>
      <c r="K176" s="217"/>
      <c r="L176" s="217"/>
      <c r="M176" s="217"/>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10" t="s">
        <v>17</v>
      </c>
      <c r="C177" s="211"/>
      <c r="D177" s="212"/>
      <c r="E177" s="216" t="s">
        <v>2615</v>
      </c>
      <c r="F177" s="217"/>
      <c r="G177" s="218"/>
      <c r="H177" s="5"/>
      <c r="I177" s="210" t="s">
        <v>17</v>
      </c>
      <c r="J177" s="211"/>
      <c r="K177" s="211"/>
      <c r="L177" s="212"/>
      <c r="M177" s="247" t="s">
        <v>2672</v>
      </c>
      <c r="O177" s="8"/>
      <c r="Q177" s="19"/>
      <c r="R177" s="19"/>
      <c r="S177" s="19"/>
      <c r="T177" s="19"/>
      <c r="U177" s="19"/>
      <c r="V177" s="19"/>
      <c r="W177" s="19"/>
      <c r="X177" s="19"/>
      <c r="Y177" s="19"/>
      <c r="Z177" s="19"/>
      <c r="AA177" s="19"/>
      <c r="AB177" s="19"/>
    </row>
    <row r="178" spans="1:28" ht="23.25" x14ac:dyDescent="0.25">
      <c r="A178" s="9"/>
      <c r="B178" s="213"/>
      <c r="C178" s="214"/>
      <c r="D178" s="215"/>
      <c r="E178" s="164" t="s">
        <v>2616</v>
      </c>
      <c r="F178" s="28" t="s">
        <v>2617</v>
      </c>
      <c r="G178" s="28" t="s">
        <v>2618</v>
      </c>
      <c r="H178" s="5"/>
      <c r="I178" s="213"/>
      <c r="J178" s="214"/>
      <c r="K178" s="214"/>
      <c r="L178" s="215"/>
      <c r="M178" s="248"/>
      <c r="O178" s="8"/>
      <c r="Q178" s="19"/>
      <c r="R178" s="28" t="s">
        <v>2618</v>
      </c>
      <c r="S178" s="19"/>
      <c r="T178" s="19"/>
      <c r="U178" s="175" t="s">
        <v>1165</v>
      </c>
      <c r="V178" s="175"/>
      <c r="W178" s="175"/>
      <c r="X178" s="24">
        <v>0.02</v>
      </c>
      <c r="Y178" s="161"/>
      <c r="Z178" s="162" t="str">
        <f>IF(Y178&gt;0,SUM(E180+Y178),"")</f>
        <v/>
      </c>
      <c r="AA178" s="19"/>
      <c r="AB178" s="19"/>
    </row>
    <row r="179" spans="1:28" ht="23.25" x14ac:dyDescent="0.25">
      <c r="A179" s="9"/>
      <c r="B179" s="219" t="s">
        <v>2669</v>
      </c>
      <c r="C179" s="219"/>
      <c r="D179" s="219"/>
      <c r="E179" s="168">
        <v>0.02</v>
      </c>
      <c r="F179" s="167">
        <v>2.01E-2</v>
      </c>
      <c r="G179" s="162">
        <f>IF(F179&gt;0,SUM(E179+F179),"")</f>
        <v>4.0099999999999997E-2</v>
      </c>
      <c r="H179" s="5"/>
      <c r="I179" s="219" t="s">
        <v>2671</v>
      </c>
      <c r="J179" s="219"/>
      <c r="K179" s="219"/>
      <c r="L179" s="219"/>
      <c r="M179" s="169">
        <v>2.01E-2</v>
      </c>
      <c r="O179" s="8"/>
      <c r="Q179" s="19"/>
      <c r="R179" s="156">
        <f>IF(M179&gt;0,SUM(L179+M179),"")</f>
        <v>2.01E-2</v>
      </c>
      <c r="T179" s="19"/>
      <c r="U179" s="175" t="s">
        <v>1166</v>
      </c>
      <c r="V179" s="175"/>
      <c r="W179" s="175"/>
      <c r="X179" s="24">
        <v>0.02</v>
      </c>
      <c r="Y179" s="161"/>
      <c r="Z179" s="162" t="str">
        <f>IF(Y179&gt;0,SUM(E181+Y179),"")</f>
        <v/>
      </c>
      <c r="AA179" s="19"/>
      <c r="AB179" s="19"/>
    </row>
    <row r="180" spans="1:28" ht="23.25" hidden="1" x14ac:dyDescent="0.25">
      <c r="A180" s="9"/>
      <c r="B180" s="199"/>
      <c r="C180" s="199"/>
      <c r="D180" s="199"/>
      <c r="E180" s="166"/>
      <c r="H180" s="5"/>
      <c r="I180" s="199"/>
      <c r="J180" s="199"/>
      <c r="K180" s="199"/>
      <c r="L180" s="199"/>
      <c r="M180" s="5"/>
      <c r="O180" s="8"/>
      <c r="Q180" s="19"/>
      <c r="R180" s="156" t="str">
        <f>IF(S180&gt;0,SUM(L180+S180),"")</f>
        <v/>
      </c>
      <c r="S180" s="161"/>
      <c r="T180" s="19"/>
      <c r="U180" s="175" t="s">
        <v>1167</v>
      </c>
      <c r="V180" s="175"/>
      <c r="W180" s="175"/>
      <c r="X180" s="24">
        <v>0.03</v>
      </c>
      <c r="Y180" s="161"/>
      <c r="Z180" s="162" t="str">
        <f>IF(Y180&gt;0,SUM(E182+Y180),"")</f>
        <v/>
      </c>
      <c r="AA180" s="19"/>
      <c r="AB180" s="19"/>
    </row>
    <row r="181" spans="1:28" ht="23.25" hidden="1" x14ac:dyDescent="0.25">
      <c r="A181" s="9"/>
      <c r="B181" s="199"/>
      <c r="C181" s="199"/>
      <c r="D181" s="199"/>
      <c r="E181" s="166"/>
      <c r="H181" s="5"/>
      <c r="I181" s="199"/>
      <c r="J181" s="199"/>
      <c r="K181" s="199"/>
      <c r="L181" s="199"/>
      <c r="M181" s="5"/>
      <c r="O181" s="8"/>
      <c r="Q181" s="19"/>
      <c r="R181" s="156" t="str">
        <f>IF(S181&gt;0,SUM(L181+S181),"")</f>
        <v/>
      </c>
      <c r="S181" s="161"/>
      <c r="T181" s="19"/>
      <c r="U181" s="19"/>
      <c r="V181" s="19"/>
      <c r="W181" s="19"/>
      <c r="X181" s="19"/>
      <c r="Y181" s="19"/>
      <c r="Z181" s="19"/>
      <c r="AA181" s="19"/>
      <c r="AB181" s="19"/>
    </row>
    <row r="182" spans="1:28" ht="23.25" hidden="1" x14ac:dyDescent="0.25">
      <c r="A182" s="9"/>
      <c r="B182" s="199"/>
      <c r="C182" s="199"/>
      <c r="D182" s="199"/>
      <c r="E182" s="166"/>
      <c r="H182" s="5"/>
      <c r="I182" s="199"/>
      <c r="J182" s="199"/>
      <c r="K182" s="199"/>
      <c r="L182" s="199"/>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99"/>
      <c r="J183" s="199"/>
      <c r="K183" s="199"/>
      <c r="L183" s="199"/>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4.0099999999999997E-2</v>
      </c>
      <c r="D185" s="91" t="s">
        <v>2628</v>
      </c>
      <c r="E185" s="94">
        <f>+(C185*SUM(K20:K35))</f>
        <v>190839104.63159999</v>
      </c>
      <c r="F185" s="92"/>
      <c r="G185" s="93"/>
      <c r="H185" s="88"/>
      <c r="I185" s="90" t="s">
        <v>2627</v>
      </c>
      <c r="J185" s="163">
        <f>+SUM(M179:M183)</f>
        <v>2.01E-2</v>
      </c>
      <c r="K185" s="200" t="s">
        <v>2628</v>
      </c>
      <c r="L185" s="200"/>
      <c r="M185" s="94">
        <f>+J185*(SUM(K20:K35))</f>
        <v>95657506.3116</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178" t="s">
        <v>18</v>
      </c>
      <c r="B188" s="179"/>
      <c r="C188" s="179"/>
      <c r="D188" s="179"/>
      <c r="E188" s="179"/>
      <c r="F188" s="179"/>
      <c r="G188" s="179"/>
      <c r="H188" s="179"/>
      <c r="I188" s="179"/>
      <c r="J188" s="179"/>
      <c r="K188" s="179"/>
      <c r="L188" s="179"/>
      <c r="M188" s="179"/>
      <c r="N188" s="179"/>
      <c r="O188" s="180"/>
      <c r="P188" s="76"/>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234" t="s">
        <v>2636</v>
      </c>
      <c r="C192" s="234"/>
      <c r="E192" s="5" t="s">
        <v>20</v>
      </c>
      <c r="H192" s="26" t="s">
        <v>24</v>
      </c>
      <c r="J192" s="5" t="s">
        <v>2637</v>
      </c>
      <c r="K192" s="5"/>
      <c r="M192" s="5"/>
      <c r="N192" s="5"/>
      <c r="O192" s="8"/>
      <c r="Q192" s="151"/>
      <c r="R192" s="152"/>
      <c r="S192" s="152"/>
      <c r="T192" s="151"/>
    </row>
    <row r="193" spans="1:18" x14ac:dyDescent="0.25">
      <c r="A193" s="9"/>
      <c r="C193" s="123">
        <v>41962</v>
      </c>
      <c r="D193" s="5"/>
      <c r="E193" s="174">
        <v>1886</v>
      </c>
      <c r="F193" s="5"/>
      <c r="G193" s="5"/>
      <c r="H193" s="144" t="s">
        <v>2692</v>
      </c>
      <c r="J193" s="5"/>
      <c r="K193" s="124">
        <v>38740</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8" t="s">
        <v>29</v>
      </c>
      <c r="B197" s="179"/>
      <c r="C197" s="179"/>
      <c r="D197" s="179"/>
      <c r="E197" s="179"/>
      <c r="F197" s="179"/>
      <c r="G197" s="179"/>
      <c r="H197" s="179"/>
      <c r="I197" s="179"/>
      <c r="J197" s="179"/>
      <c r="K197" s="179"/>
      <c r="L197" s="179"/>
      <c r="M197" s="179"/>
      <c r="N197" s="179"/>
      <c r="O197" s="180"/>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192" t="s">
        <v>2659</v>
      </c>
      <c r="C199" s="192"/>
      <c r="D199" s="192"/>
      <c r="E199" s="192"/>
      <c r="F199" s="192"/>
      <c r="G199" s="192"/>
      <c r="H199" s="192"/>
      <c r="I199" s="192"/>
      <c r="J199" s="192"/>
      <c r="K199" s="192"/>
      <c r="L199" s="192"/>
      <c r="M199" s="192"/>
      <c r="N199" s="192"/>
      <c r="O199" s="8"/>
    </row>
    <row r="200" spans="1:18" x14ac:dyDescent="0.25">
      <c r="A200" s="9"/>
      <c r="B200" s="231"/>
      <c r="C200" s="231"/>
      <c r="D200" s="231"/>
      <c r="E200" s="231"/>
      <c r="F200" s="231"/>
      <c r="G200" s="231"/>
      <c r="H200" s="231"/>
      <c r="I200" s="231"/>
      <c r="J200" s="231"/>
      <c r="K200" s="231"/>
      <c r="L200" s="231"/>
      <c r="M200" s="231"/>
      <c r="N200" s="231"/>
      <c r="O200" s="8"/>
    </row>
    <row r="201" spans="1:18" x14ac:dyDescent="0.25">
      <c r="A201" s="9"/>
      <c r="B201" s="232" t="s">
        <v>2648</v>
      </c>
      <c r="C201" s="233"/>
      <c r="D201" s="233"/>
      <c r="E201" s="233"/>
      <c r="F201" s="233"/>
      <c r="G201" s="233"/>
      <c r="H201" s="233"/>
      <c r="I201" s="233"/>
      <c r="J201" s="233"/>
      <c r="K201" s="233"/>
      <c r="L201" s="233"/>
      <c r="M201" s="233"/>
      <c r="N201" s="23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2693</v>
      </c>
      <c r="J211" s="27" t="s">
        <v>2622</v>
      </c>
      <c r="K211" s="145" t="s">
        <v>2693</v>
      </c>
      <c r="L211" s="21"/>
      <c r="M211" s="21"/>
      <c r="N211" s="21"/>
      <c r="O211" s="8"/>
    </row>
    <row r="212" spans="1:15" x14ac:dyDescent="0.25">
      <c r="A212" s="9"/>
      <c r="B212" s="27" t="s">
        <v>2619</v>
      </c>
      <c r="C212" s="144" t="s">
        <v>2692</v>
      </c>
      <c r="D212" s="21"/>
      <c r="G212" s="27" t="s">
        <v>2621</v>
      </c>
      <c r="H212" s="145" t="s">
        <v>2694</v>
      </c>
      <c r="J212" s="27" t="s">
        <v>2623</v>
      </c>
      <c r="K212" s="144"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6:M160 G114:G121 L106:L107 G126:J160 L83:L90 G48:G90 B83:B90 G122:H125"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sheetPr codeName="Hoja2"/>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lucho</cp:lastModifiedBy>
  <cp:lastPrinted>2020-12-29T17:42:52Z</cp:lastPrinted>
  <dcterms:created xsi:type="dcterms:W3CDTF">2020-10-14T21:57:42Z</dcterms:created>
  <dcterms:modified xsi:type="dcterms:W3CDTF">2020-12-29T17:43:50Z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