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RLOS TEJEIRO\Documents\Manifestacion diciembre\CUNDINAMARCA\"/>
    </mc:Choice>
  </mc:AlternateContent>
  <xr:revisionPtr revIDLastSave="0" documentId="13_ncr:1_{1217CF6A-4C73-4B8D-9399-7B2F82B2738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<sst xmlns="http://schemas.openxmlformats.org/spreadsheetml/2006/main" count="3583" uniqueCount="2738">
  <si>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</si>
  <si>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</si>
  <si>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</si>
  <si>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</si>
  <si>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</si>
  <si>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</si>
  <si>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</si>
  <si>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</si>
  <si>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</si>
  <si>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</si>
  <si>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</si>
  <si>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</si>
  <si>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</si>
  <si>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</si>
  <si>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</si>
  <si>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</si>
  <si>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</si>
  <si>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</si>
  <si>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</si>
  <si>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</si>
  <si>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</si>
  <si>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</si>
  <si>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</si>
  <si>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</si>
  <si>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</si>
  <si>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</si>
  <si>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</si>
  <si>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</si>
  <si>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</si>
  <si>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</si>
  <si>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</si>
  <si>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</si>
  <si>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</si>
  <si>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</si>
  <si>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</si>
  <si>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</si>
  <si>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</si>
  <si>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</si>
  <si>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</si>
  <si>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</si>
  <si>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</si>
  <si>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</si>
  <si>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</si>
  <si>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</si>
  <si>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</si>
  <si>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</si>
  <si>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</si>
  <si>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</si>
  <si>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</si>
  <si>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</si>
  <si>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</si>
  <si>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</si>
  <si>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</si>
  <si>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</si>
  <si>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</si>
  <si>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</si>
  <si>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</si>
  <si>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</si>
  <si>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</si>
  <si>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</si>
  <si>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</si>
  <si>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</si>
  <si>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</si>
  <si>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</si>
  <si>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</si>
  <si>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</si>
  <si>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</si>
  <si>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</si>
  <si>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</si>
  <si>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</si>
  <si>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</si>
  <si>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</si>
  <si>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</si>
  <si>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</si>
  <si>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</si>
  <si>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</si>
  <si>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</si>
  <si>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</si>
  <si>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</si>
  <si>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</si>
  <si>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</si>
  <si>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</si>
  <si>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</si>
  <si>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</si>
  <si>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</si>
  <si>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</si>
  <si>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</si>
  <si>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</si>
  <si>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</si>
  <si>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</si>
  <si>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</si>
  <si>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</si>
  <si>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</si>
  <si>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</si>
  <si>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</si>
  <si>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</si>
  <si>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</si>
  <si>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</si>
  <si>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</si>
  <si>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</si>
  <si>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</si>
  <si>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</si>
  <si>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</si>
  <si>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</si>
  <si>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</si>
  <si>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</si>
  <si>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</si>
  <si>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</si>
  <si>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</si>
  <si>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</si>
  <si>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</si>
  <si>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</si>
  <si>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</si>
  <si>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</si>
  <si>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</si>
  <si>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</si>
  <si>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</si>
  <si>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</si>
  <si>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</si>
  <si>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</si>
  <si>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</si>
  <si>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</si>
  <si>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</si>
  <si>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</si>
  <si>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</si>
  <si>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</si>
  <si>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</si>
  <si>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</si>
  <si>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</si>
  <si>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</si>
  <si>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</si>
  <si>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</si>
  <si>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</si>
  <si>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</si>
  <si>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</si>
  <si>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</si>
  <si>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</si>
  <si>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</si>
  <si>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</si>
  <si>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</si>
  <si>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</si>
  <si>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</si>
  <si>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</si>
  <si>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</si>
  <si>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</si>
  <si>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</si>
  <si>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</si>
  <si>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</si>
  <si>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</si>
  <si>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</si>
  <si>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</si>
  <si>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</si>
  <si>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</si>
  <si>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</si>
  <si>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</si>
  <si>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</si>
  <si>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</si>
  <si>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</si>
  <si>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</si>
  <si>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</si>
  <si>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</si>
  <si>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</si>
  <si>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</si>
  <si>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</si>
  <si>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</si>
  <si>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</si>
  <si>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</si>
  <si>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</si>
  <si>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</si>
  <si>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</si>
  <si>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</si>
  <si>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</si>
  <si>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</si>
  <si>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</si>
  <si>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</si>
  <si>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</si>
  <si>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</si>
  <si>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</si>
  <si>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</si>
  <si>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</si>
  <si>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</si>
  <si>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</si>
  <si>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</si>
  <si>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</si>
  <si>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</si>
  <si>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</si>
  <si>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</si>
  <si>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</si>
  <si>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</si>
  <si>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</si>
  <si>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</si>
  <si>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</si>
  <si>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</si>
  <si>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</si>
  <si>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</si>
  <si>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</si>
  <si>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</si>
  <si>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</si>
  <si>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</si>
  <si>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</si>
  <si>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</si>
  <si>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</si>
  <si>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</si>
  <si>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</si>
  <si>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</si>
  <si>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</si>
  <si>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</si>
  <si>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</si>
  <si>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</si>
  <si>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</si>
  <si>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</si>
  <si>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</si>
  <si>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</si>
  <si>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</si>
  <si>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</si>
  <si>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</si>
  <si>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</si>
  <si>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</si>
  <si>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</si>
  <si>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</si>
  <si>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</si>
  <si>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</si>
  <si>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</si>
  <si>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</si>
  <si>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</si>
  <si>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</si>
  <si>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</si>
  <si>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</si>
  <si>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</si>
  <si>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</si>
  <si>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</si>
  <si>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</si>
  <si>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</si>
  <si>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</si>
  <si>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</si>
  <si>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</si>
  <si>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</si>
  <si>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</si>
  <si>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</si>
  <si>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</si>
  <si>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</si>
  <si>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</si>
  <si>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</si>
  <si>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</si>
  <si>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</si>
  <si>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</si>
  <si>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</si>
  <si>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</si>
  <si>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</si>
  <si>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</si>
  <si>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</si>
  <si>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</si>
  <si>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</si>
  <si>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</si>
  <si>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</si>
  <si>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</si>
  <si>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</si>
  <si>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</si>
  <si>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</si>
  <si>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</si>
  <si>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</si>
  <si>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</si>
  <si>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</si>
  <si>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</si>
  <si>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</si>
  <si>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</si>
  <si>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</si>
  <si>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</si>
  <si>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</si>
  <si>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</si>
  <si>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</si>
  <si>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</si>
  <si>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</si>
  <si>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</si>
  <si>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</si>
  <si>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</si>
  <si>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</si>
  <si>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</si>
  <si>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</si>
  <si>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</si>
  <si>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</si>
  <si>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</si>
  <si>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</si>
  <si>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</si>
  <si>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</si>
  <si>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</si>
  <si>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</si>
  <si>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</si>
  <si>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</si>
  <si>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</si>
  <si>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</si>
  <si>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</si>
  <si>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</si>
  <si>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</si>
  <si>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</si>
  <si>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</si>
  <si>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</si>
  <si>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</si>
  <si>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</si>
  <si>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</si>
  <si>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</si>
  <si>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</si>
  <si>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</si>
  <si>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</si>
  <si>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</si>
  <si>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</si>
  <si>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</si>
  <si>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</si>
  <si>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</si>
  <si>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</si>
  <si>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</si>
  <si>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</si>
  <si>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</si>
  <si>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</si>
  <si>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</si>
  <si>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</si>
  <si>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</si>
  <si>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</si>
  <si>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</si>
  <si>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</si>
  <si>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</si>
  <si>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</si>
  <si>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</si>
  <si>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</si>
  <si>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</si>
  <si>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</si>
  <si>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</si>
  <si>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</si>
  <si>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</si>
  <si>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</si>
  <si>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</si>
  <si>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</si>
  <si>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</si>
  <si>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</si>
  <si>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</si>
  <si>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</si>
  <si>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</si>
  <si>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</si>
  <si>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</si>
  <si>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</si>
  <si>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</si>
  <si>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</si>
  <si>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</si>
  <si>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</si>
  <si>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</si>
  <si>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</si>
  <si>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</si>
  <si>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</si>
  <si>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</si>
  <si>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</si>
  <si>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</si>
  <si>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</si>
  <si>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</si>
  <si>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</si>
  <si>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</si>
  <si>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</si>
  <si>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</si>
  <si>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</si>
  <si>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</si>
  <si>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</si>
  <si>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</si>
  <si>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</si>
  <si>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</si>
  <si>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</si>
  <si>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</si>
  <si>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</si>
  <si>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</si>
  <si>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</si>
  <si>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</si>
  <si>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</si>
  <si>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</si>
  <si>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</si>
  <si>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</si>
  <si>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</si>
  <si>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</si>
  <si>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</si>
  <si>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</si>
  <si>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</si>
  <si>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</si>
  <si>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</si>
  <si>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</si>
  <si>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</si>
  <si>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</si>
  <si>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</si>
  <si>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</si>
  <si>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</si>
  <si>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</si>
  <si>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</si>
  <si>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</si>
  <si>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</si>
  <si>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</si>
  <si>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</si>
  <si>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</si>
  <si>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</si>
  <si>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</si>
  <si>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</si>
  <si>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</si>
  <si>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</si>
  <si>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</si>
  <si>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</si>
  <si>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</si>
  <si>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</si>
  <si>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</si>
  <si>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</si>
  <si>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</si>
  <si>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</si>
  <si>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</si>
  <si>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</si>
  <si>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</si>
  <si>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</si>
  <si>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</si>
  <si>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</si>
  <si>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</si>
  <si>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</si>
  <si>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</si>
  <si>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</si>
  <si>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</si>
  <si>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</si>
  <si>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</si>
  <si>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</si>
  <si>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</si>
  <si>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</si>
  <si>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</si>
  <si>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</si>
  <si>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</si>
  <si>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</si>
  <si>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</si>
  <si>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</si>
  <si>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</si>
  <si>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</si>
  <si>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</si>
  <si>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</si>
  <si>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</si>
  <si>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</si>
  <si>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</si>
  <si>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</si>
  <si>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</si>
  <si>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</si>
  <si>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</si>
  <si>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</si>
  <si>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</si>
  <si>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</si>
  <si>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</si>
  <si>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</si>
  <si>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</si>
  <si>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</si>
  <si>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</si>
  <si>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</si>
  <si>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</si>
  <si>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</si>
  <si>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</si>
  <si>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</si>
  <si>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</si>
  <si>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</si>
  <si>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</si>
  <si>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</si>
  <si>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</si>
  <si>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</si>
  <si>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</si>
  <si>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</si>
  <si>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</si>
  <si>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</si>
  <si>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</si>
  <si>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</si>
  <si>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</si>
  <si>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</si>
  <si>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</si>
  <si>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</si>
  <si>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</si>
  <si>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</si>
  <si>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</si>
  <si>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</si>
  <si>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</si>
  <si>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</si>
  <si>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</si>
  <si>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</si>
  <si>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</si>
  <si>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</si>
  <si>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</si>
  <si>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</si>
  <si>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</si>
  <si>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</si>
  <si>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</si>
  <si>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</si>
  <si>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</si>
  <si>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</si>
  <si>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</si>
  <si>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</si>
  <si>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</si>
  <si>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</si>
  <si>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</si>
  <si>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</si>
  <si>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</si>
  <si>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</si>
  <si>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</si>
  <si>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</si>
  <si>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</si>
  <si>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</si>
  <si>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</si>
  <si>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</si>
  <si>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</si>
  <si>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</si>
  <si>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</si>
  <si>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</si>
  <si>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</si>
  <si>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</si>
  <si>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</si>
  <si>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</si>
  <si>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</si>
  <si>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</si>
  <si>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</si>
  <si>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</si>
  <si>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</si>
  <si>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</si>
  <si>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</si>
  <si>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</si>
  <si>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</si>
  <si>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</si>
  <si>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</si>
  <si>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</si>
  <si>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</si>
  <si>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</si>
  <si>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</si>
  <si>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</si>
  <si>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</si>
  <si>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</si>
  <si>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</si>
  <si>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</si>
  <si>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</si>
  <si>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</si>
  <si>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</si>
  <si>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</si>
  <si>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</si>
  <si>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</si>
  <si>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</si>
  <si>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</si>
  <si>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</si>
  <si>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</si>
  <si>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</si>
  <si>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</si>
  <si>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</si>
  <si>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</si>
  <si>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</si>
  <si>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</si>
  <si>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</si>
  <si>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</si>
  <si>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</si>
  <si>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</si>
  <si>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</si>
  <si>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</si>
  <si>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</si>
  <si>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</si>
  <si>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</si>
  <si>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</si>
  <si>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</si>
  <si>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</si>
  <si>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</si>
  <si>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</si>
  <si>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</si>
  <si>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</si>
  <si>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</si>
  <si>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</si>
  <si>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</si>
  <si>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</si>
  <si>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</si>
  <si>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</si>
  <si>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</si>
  <si>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</si>
  <si>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</si>
  <si>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</si>
  <si>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</si>
  <si>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</si>
  <si>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</si>
  <si>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</si>
  <si>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</si>
  <si>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</si>
  <si>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</si>
  <si>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</si>
  <si>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</si>
  <si>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</si>
  <si>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</si>
  <si>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</si>
  <si>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</si>
  <si>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</si>
  <si>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</si>
  <si>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</si>
  <si>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</si>
  <si>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</si>
  <si>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</si>
  <si>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</si>
  <si>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</si>
  <si>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</si>
  <si>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</si>
  <si>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</si>
  <si>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</si>
  <si>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</si>
  <si>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</si>
  <si>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</si>
  <si>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</si>
  <si>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</si>
  <si>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</si>
  <si>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</si>
  <si>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</si>
  <si>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</si>
  <si>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</si>
  <si>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</si>
  <si>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</si>
  <si>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</si>
  <si>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</si>
  <si>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</si>
  <si>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</si>
  <si>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</si>
  <si>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</si>
  <si>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</si>
  <si>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</si>
  <si>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</si>
  <si>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</si>
  <si>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</si>
  <si>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</si>
  <si>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</si>
  <si>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</si>
  <si>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</si>
  <si>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</si>
  <si>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</si>
  <si>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</si>
  <si>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</si>
  <si>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</si>
  <si>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</si>
  <si>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</si>
  <si>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</si>
  <si>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</si>
  <si>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</si>
  <si>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</si>
  <si>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</si>
  <si>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</si>
  <si>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</si>
  <si>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</si>
  <si>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</si>
  <si>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</si>
  <si>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</si>
  <si>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</si>
  <si>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</si>
  <si>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</si>
  <si>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</si>
  <si>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</si>
  <si>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</si>
  <si>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</si>
  <si>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</si>
  <si>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</si>
  <si>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</si>
  <si>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</si>
  <si>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</si>
  <si>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</si>
  <si>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</si>
  <si>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</si>
  <si>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</si>
  <si>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</si>
  <si>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</si>
  <si>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</si>
  <si>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</si>
  <si>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</si>
  <si>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</si>
  <si>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</si>
  <si>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</si>
  <si>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</si>
  <si>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</si>
  <si>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</si>
  <si>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</si>
  <si>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</si>
  <si>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</si>
  <si>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</si>
  <si>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</si>
  <si>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</si>
  <si>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</si>
  <si>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</si>
  <si>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</si>
  <si>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</si>
  <si>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</si>
  <si>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</si>
  <si>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</si>
  <si>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</si>
  <si>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</si>
  <si>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</si>
  <si>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</si>
  <si>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</si>
  <si>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</si>
  <si>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</si>
  <si>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</si>
  <si>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</si>
  <si>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</si>
  <si>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</si>
  <si>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</si>
  <si>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</si>
  <si>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</si>
  <si>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</si>
  <si>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</si>
  <si>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</si>
  <si>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</si>
  <si>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</si>
  <si>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</si>
  <si>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</si>
  <si>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</si>
  <si>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</si>
  <si>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</si>
  <si>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</si>
  <si>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</si>
  <si>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</si>
  <si>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</si>
  <si>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</si>
  <si>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</si>
  <si>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</si>
  <si>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</si>
  <si>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</si>
  <si>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</si>
  <si>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</si>
  <si>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</si>
  <si>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</si>
  <si>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</si>
  <si>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</si>
  <si>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</si>
  <si>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</si>
  <si>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</si>
  <si>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</si>
  <si>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</si>
  <si>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</si>
  <si>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</si>
  <si>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</si>
  <si>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</si>
  <si>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</si>
  <si>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</si>
  <si>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</si>
  <si>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</si>
  <si>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</si>
  <si>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</si>
  <si>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</si>
  <si>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</si>
  <si>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</si>
  <si>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</si>
  <si>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</si>
  <si>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</si>
  <si>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</si>
  <si>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</si>
  <si>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</si>
  <si>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</si>
  <si>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</si>
  <si>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</si>
  <si>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</si>
  <si>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</si>
  <si>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</si>
  <si>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</si>
  <si>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</si>
  <si>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</si>
  <si>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</si>
  <si>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</si>
  <si>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</si>
  <si>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</si>
  <si>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</si>
  <si>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</si>
  <si>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</si>
  <si>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</si>
  <si>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</si>
  <si>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</si>
  <si>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</si>
  <si>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</si>
  <si>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</si>
  <si>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</si>
  <si>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</si>
  <si>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</si>
  <si>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</si>
  <si>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</si>
  <si>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</si>
  <si>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</si>
  <si>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</si>
  <si>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</si>
  <si>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</si>
  <si>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</si>
  <si>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</si>
  <si>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</si>
  <si>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</si>
  <si>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</si>
  <si>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</si>
  <si>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</si>
  <si>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</si>
  <si>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</si>
  <si>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</si>
  <si>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</si>
  <si>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</si>
  <si>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</si>
  <si>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</si>
  <si>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</si>
  <si>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</si>
  <si>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</si>
  <si>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</si>
  <si>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</si>
  <si>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</si>
  <si>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</si>
  <si>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</si>
  <si>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</si>
  <si>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</si>
  <si>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</si>
  <si>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</si>
  <si>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</si>
  <si>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</si>
  <si>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</si>
  <si>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</si>
  <si>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</si>
  <si>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</si>
  <si>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</si>
  <si>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</si>
  <si>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</si>
  <si>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</si>
  <si>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</si>
  <si>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</si>
  <si>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</si>
  <si>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</si>
  <si>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</si>
  <si>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</si>
  <si>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</si>
  <si>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</si>
  <si>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</si>
  <si>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</si>
  <si>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</si>
  <si>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</si>
  <si>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</si>
  <si>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</si>
  <si>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</si>
  <si>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</si>
  <si>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</si>
  <si>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</si>
  <si>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</si>
  <si>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</si>
  <si>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</si>
  <si>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</si>
  <si>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</si>
  <si>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</si>
  <si>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</si>
  <si>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</si>
  <si>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</si>
  <si>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</si>
  <si>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</si>
  <si>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</si>
  <si>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</si>
  <si>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</si>
  <si>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</si>
  <si>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</si>
  <si>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</si>
  <si>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</si>
  <si>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</si>
  <si>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</si>
  <si>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</si>
  <si>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</si>
  <si>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</si>
  <si>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</si>
  <si>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</si>
  <si>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</si>
  <si>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</si>
  <si>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</si>
  <si>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</si>
  <si>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</si>
  <si>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</si>
  <si>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</si>
  <si>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</si>
  <si>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</si>
  <si>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</si>
  <si>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</si>
  <si>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</si>
  <si>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</si>
  <si>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</si>
  <si>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</si>
  <si>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</si>
  <si>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</si>
  <si>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</si>
  <si>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</si>
  <si>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</si>
  <si>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</si>
  <si>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</si>
  <si>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</si>
  <si>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</si>
  <si>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</si>
  <si>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</si>
  <si>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</si>
  <si>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</si>
  <si>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</si>
  <si>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</si>
  <si>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</si>
  <si>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</si>
  <si>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</si>
  <si>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</si>
  <si>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</si>
  <si>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</si>
  <si>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</si>
  <si>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</si>
  <si>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</si>
  <si>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</si>
  <si>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</si>
  <si>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</si>
  <si>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</si>
  <si>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</si>
  <si>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</si>
  <si>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</si>
  <si>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</si>
  <si>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</si>
  <si>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</si>
  <si>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</si>
  <si>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</si>
  <si>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</si>
  <si>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</si>
  <si>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</si>
  <si>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</si>
  <si>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</si>
  <si>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</si>
  <si>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</si>
  <si>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</si>
  <si>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</si>
  <si>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</si>
  <si>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</si>
  <si>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</si>
  <si>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</si>
  <si>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</si>
  <si>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</si>
  <si>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</si>
  <si>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</si>
  <si>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</si>
  <si>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</si>
  <si>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</si>
  <si>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</si>
  <si>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</si>
  <si>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</si>
  <si>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</si>
  <si>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</si>
  <si>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</si>
  <si>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</si>
  <si>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</si>
  <si>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</si>
  <si>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</si>
  <si>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</si>
  <si>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</si>
  <si>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</si>
  <si>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</si>
  <si>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</si>
  <si>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</si>
  <si>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</si>
  <si>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</si>
  <si>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</si>
  <si>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</si>
  <si>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</si>
  <si>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</si>
  <si>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</si>
  <si>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</si>
  <si>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</si>
  <si>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</si>
  <si>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</si>
  <si>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</si>
  <si>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</si>
  <si>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</si>
  <si>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</si>
  <si>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</si>
  <si>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</si>
  <si>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</si>
  <si>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</si>
  <si>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</si>
  <si>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</si>
  <si>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</si>
  <si>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</si>
  <si>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</si>
  <si>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</si>
  <si>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</si>
  <si>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</si>
  <si>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</si>
  <si>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</si>
  <si>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</si>
  <si>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</si>
  <si>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</si>
  <si>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</si>
  <si>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</si>
  <si>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</si>
  <si>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</si>
  <si>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</si>
  <si>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</si>
  <si>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</si>
  <si>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</si>
  <si>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</si>
  <si>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</si>
  <si>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</si>
  <si>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</si>
  <si>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</si>
  <si>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</si>
  <si>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</si>
  <si>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</si>
  <si>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</si>
  <si>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</si>
  <si>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</si>
  <si>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</si>
  <si>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</si>
  <si>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</si>
  <si>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</si>
  <si>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</si>
  <si>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</si>
  <si>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</si>
  <si>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</si>
  <si>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</si>
  <si>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</si>
  <si>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</si>
  <si>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</si>
  <si>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</si>
  <si>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</si>
  <si>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</si>
  <si>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</si>
  <si>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</si>
  <si>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</si>
  <si>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</si>
  <si>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</si>
  <si>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</si>
  <si>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</si>
  <si>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</si>
  <si>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</si>
  <si>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</si>
  <si>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</si>
  <si>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</si>
  <si>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</si>
  <si>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</si>
  <si>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</si>
  <si>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</si>
  <si>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</si>
  <si>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</si>
  <si>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</si>
  <si>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</si>
  <si>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</si>
  <si>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</si>
  <si>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</si>
  <si>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</si>
  <si>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</si>
  <si>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</si>
  <si>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</si>
  <si>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</si>
  <si>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</si>
  <si>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</si>
  <si>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</si>
  <si>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</si>
  <si>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</si>
  <si>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</si>
  <si>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</si>
  <si>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</si>
  <si>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</si>
  <si>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</si>
  <si>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</si>
  <si>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</si>
  <si>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</si>
  <si>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</si>
  <si>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</si>
  <si>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</si>
  <si>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</si>
  <si>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</si>
  <si>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</si>
  <si>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</si>
  <si>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</si>
  <si>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</si>
  <si>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</si>
  <si>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</si>
  <si>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</si>
  <si>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</si>
  <si>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</si>
  <si>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</si>
  <si>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</si>
  <si>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</si>
  <si>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</si>
  <si>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</si>
  <si>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</si>
  <si>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</si>
  <si>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</si>
  <si>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</si>
  <si>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</si>
  <si>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</si>
  <si>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</si>
  <si>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</si>
  <si>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</si>
  <si>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</si>
  <si>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</si>
  <si>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</si>
  <si>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</si>
  <si>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</si>
  <si>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</si>
  <si>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</si>
  <si>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</si>
  <si>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</si>
  <si>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</si>
  <si>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</si>
  <si>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</si>
  <si>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</si>
  <si>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</si>
  <si>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</si>
  <si>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</si>
  <si>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</si>
  <si>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</si>
  <si>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</si>
  <si>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</si>
  <si>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</si>
  <si>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</si>
  <si>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</si>
  <si>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</si>
  <si>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</si>
  <si>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</si>
  <si>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</si>
  <si>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</si>
  <si>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</si>
  <si>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</si>
  <si>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</si>
  <si>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</si>
  <si>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</si>
  <si>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</si>
  <si>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</si>
  <si>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</si>
  <si>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</si>
  <si>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</si>
  <si>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</si>
  <si>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</si>
  <si>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</si>
  <si>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</si>
  <si>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</si>
  <si>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</si>
  <si>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</si>
  <si>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</si>
  <si>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</si>
  <si>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</si>
  <si>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</si>
  <si>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</si>
  <si>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</si>
  <si>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</si>
  <si>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</si>
  <si>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</si>
  <si>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</si>
  <si>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</si>
  <si>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</si>
  <si>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</si>
  <si>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</si>
  <si>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</si>
  <si>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</si>
  <si>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</si>
  <si>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</si>
  <si>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</si>
  <si>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</si>
  <si>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</si>
  <si>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</si>
  <si>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</si>
  <si>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</si>
  <si>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</si>
  <si>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</si>
  <si>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</si>
  <si>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</si>
  <si>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</si>
  <si>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</si>
  <si>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</si>
  <si>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</si>
  <si>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</si>
  <si>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</si>
  <si>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</si>
  <si>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</si>
  <si>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</si>
  <si>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</si>
  <si>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</si>
  <si>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</si>
  <si>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</si>
  <si>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</si>
  <si>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</si>
  <si>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</si>
  <si>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</si>
  <si>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</si>
  <si>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</si>
  <si>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</si>
  <si>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</si>
  <si>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</si>
  <si>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</si>
  <si>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</si>
  <si>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</si>
  <si>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</si>
  <si>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</si>
  <si>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</si>
  <si>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</si>
  <si>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</si>
  <si>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</si>
  <si>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</si>
  <si>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</si>
  <si>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</si>
  <si>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</si>
  <si>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</si>
  <si>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</si>
  <si>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</si>
  <si>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</si>
  <si>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</si>
  <si>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</si>
  <si>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</si>
  <si>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</si>
  <si>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</si>
  <si>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</si>
  <si>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</si>
  <si>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</si>
  <si>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</si>
  <si>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</si>
  <si>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</si>
  <si>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</si>
  <si>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</si>
  <si>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</si>
  <si>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</si>
  <si>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</si>
  <si>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</si>
  <si>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</si>
  <si>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</si>
  <si>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</si>
  <si>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</si>
  <si>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</si>
  <si>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</si>
  <si>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</si>
  <si>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</si>
  <si>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</si>
  <si>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</si>
  <si>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</si>
  <si>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</si>
  <si>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</si>
  <si>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</si>
  <si>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</si>
  <si>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</si>
  <si>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</si>
  <si>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</si>
  <si>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</si>
  <si>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</si>
  <si>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</si>
  <si>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</si>
  <si>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</si>
  <si>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</si>
  <si>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</si>
  <si>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</si>
  <si>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</si>
  <si>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</si>
  <si>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</si>
  <si>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</si>
  <si>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</si>
  <si>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</si>
  <si>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</si>
  <si>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</si>
  <si>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</si>
  <si>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</si>
  <si>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</si>
  <si>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</si>
  <si>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</si>
  <si>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</si>
  <si>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</si>
  <si>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</si>
  <si>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</si>
  <si>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</si>
  <si>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</si>
  <si>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</si>
  <si>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</si>
  <si>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</si>
  <si>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</si>
  <si>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</si>
  <si>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</si>
  <si>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</si>
  <si>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</si>
  <si>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</si>
  <si>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</si>
  <si>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</si>
  <si>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</si>
  <si>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</si>
  <si>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</si>
  <si>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</si>
  <si>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</si>
  <si>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</si>
  <si>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</si>
  <si>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</si>
  <si>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</si>
  <si>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</si>
  <si>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</si>
  <si>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</si>
  <si>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</si>
  <si>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</si>
  <si>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</si>
  <si>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</si>
  <si>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</si>
  <si>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</si>
  <si>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</si>
  <si>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</si>
  <si>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</si>
  <si>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</si>
  <si>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</si>
  <si>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</si>
  <si>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</si>
  <si>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</si>
  <si>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</si>
  <si>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</si>
  <si>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</si>
  <si>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</si>
  <si>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</si>
  <si>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</si>
  <si>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</si>
  <si>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</si>
  <si>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</si>
  <si>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</si>
  <si>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</si>
  <si>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</si>
  <si>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</si>
  <si>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</si>
  <si>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</si>
  <si>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</si>
  <si>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</si>
  <si>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</si>
  <si>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</si>
  <si>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</si>
  <si>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</si>
  <si>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</si>
  <si>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</si>
  <si>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</si>
  <si>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</si>
  <si>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</si>
  <si>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</si>
  <si>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</si>
  <si>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</si>
  <si>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</si>
  <si>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</si>
  <si>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</si>
  <si>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</si>
  <si>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</si>
  <si>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</si>
  <si>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</si>
  <si>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</si>
  <si>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</si>
  <si>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</si>
  <si>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</si>
  <si>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</si>
  <si>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</si>
  <si>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</si>
  <si>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</si>
  <si>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</si>
  <si>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</si>
  <si>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</si>
  <si>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</si>
  <si>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</si>
  <si>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</si>
  <si>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</si>
  <si>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</si>
  <si>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</si>
  <si>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</si>
  <si>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</si>
  <si>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</si>
  <si>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</si>
  <si>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</si>
  <si>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</si>
  <si>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</si>
  <si>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</si>
  <si>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</si>
  <si>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</si>
  <si>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</si>
  <si>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</si>
  <si>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</si>
  <si>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</si>
  <si>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</si>
  <si>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</si>
  <si>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</si>
  <si>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</si>
  <si>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</si>
  <si>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</si>
  <si>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</si>
  <si>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</si>
  <si>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</si>
  <si>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</si>
  <si>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</si>
  <si>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</si>
  <si>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</si>
  <si>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</si>
  <si>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</si>
  <si>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</si>
  <si>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</si>
  <si>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</si>
  <si>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</si>
  <si>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</si>
  <si>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</si>
  <si>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</si>
  <si>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</si>
  <si>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</si>
  <si>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</si>
  <si>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</si>
  <si>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</si>
  <si>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</si>
  <si>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</si>
  <si>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</si>
  <si>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</si>
  <si>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</si>
  <si>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</si>
  <si>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</si>
  <si>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</si>
  <si>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</si>
  <si>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</si>
  <si>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</si>
  <si>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</si>
  <si>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</si>
  <si>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</si>
  <si>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</si>
  <si>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</si>
  <si>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</si>
  <si>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</si>
  <si>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</si>
  <si>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</si>
  <si>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</si>
  <si>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</si>
  <si>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</si>
  <si>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</si>
  <si>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</si>
  <si>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</si>
  <si>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</si>
  <si>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</si>
  <si>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</si>
  <si>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</si>
  <si>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</si>
  <si>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</si>
  <si>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</si>
  <si>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</si>
  <si>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</si>
  <si>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</si>
  <si>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</si>
  <si>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</si>
  <si>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</si>
  <si>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</si>
  <si>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</si>
  <si>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</si>
  <si>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</si>
  <si>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</si>
  <si>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</si>
  <si>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</si>
  <si>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</si>
  <si>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</si>
  <si>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</si>
  <si>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</si>
  <si>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</si>
  <si>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</si>
  <si>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</si>
  <si>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</si>
  <si>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</si>
  <si>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</si>
  <si>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</si>
  <si>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</si>
  <si>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</si>
  <si>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</si>
  <si>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</si>
  <si>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</si>
  <si>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</si>
  <si>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</si>
  <si>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</si>
  <si>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</si>
  <si>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</si>
  <si>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</si>
  <si>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</si>
  <si>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</si>
  <si>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</si>
  <si>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</si>
  <si>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</si>
  <si>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</si>
  <si>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</si>
  <si>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</si>
  <si>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</si>
  <si>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</si>
  <si>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</si>
  <si>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</si>
  <si>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</si>
  <si>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</si>
  <si>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</si>
  <si>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</si>
  <si>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</si>
  <si>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</si>
  <si>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</si>
  <si>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</si>
  <si>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</si>
  <si>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</si>
  <si>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</si>
  <si>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</si>
  <si>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</si>
  <si>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</si>
  <si>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</si>
  <si>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</si>
  <si>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</si>
  <si>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</si>
  <si>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</si>
  <si>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</si>
  <si>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</si>
  <si>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</si>
  <si>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</si>
  <si>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</si>
  <si>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</si>
  <si>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</si>
  <si>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</si>
  <si>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</si>
  <si>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</si>
  <si>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</si>
  <si>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</si>
  <si>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</si>
  <si>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</si>
  <si>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</si>
  <si>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</si>
  <si>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</si>
  <si>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</si>
  <si>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</si>
  <si>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</si>
  <si>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</si>
  <si>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</si>
  <si>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</si>
  <si>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</si>
  <si>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</si>
  <si>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</si>
  <si>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</si>
  <si>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</si>
  <si>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</si>
  <si>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</si>
  <si>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</si>
  <si>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</si>
  <si>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</si>
  <si>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</si>
  <si>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</si>
  <si>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</si>
  <si>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</si>
  <si>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</si>
  <si>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</si>
  <si>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</si>
  <si>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</si>
  <si>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</si>
  <si>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</si>
  <si>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</si>
  <si>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</si>
  <si>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</si>
  <si>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</si>
  <si>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</si>
  <si>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</si>
  <si>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</si>
  <si>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</si>
  <si>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</si>
  <si>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</si>
  <si>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</si>
  <si>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</si>
  <si>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</si>
  <si>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</si>
  <si>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</si>
  <si>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</si>
  <si>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</si>
  <si>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</si>
  <si>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</si>
  <si>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</si>
  <si>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</si>
  <si>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</si>
  <si>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</si>
  <si>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</si>
  <si>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</si>
  <si>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</si>
  <si>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</si>
  <si>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</si>
  <si>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</si>
  <si>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</si>
  <si>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</si>
  <si>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</si>
  <si>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</si>
  <si>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</si>
  <si>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</si>
  <si>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</si>
  <si>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</si>
  <si>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</si>
  <si>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</si>
  <si>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</si>
  <si>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</si>
  <si>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</si>
  <si>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</si>
  <si>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</si>
  <si>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</si>
  <si>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</si>
  <si>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</si>
  <si>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</si>
  <si>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</si>
  <si>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</si>
  <si>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</si>
  <si>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</si>
  <si>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</si>
  <si>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</si>
  <si>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</si>
  <si>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</si>
  <si>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</si>
  <si>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</si>
  <si>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</si>
  <si>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</si>
  <si>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</si>
  <si>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</si>
  <si>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</si>
  <si>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</si>
  <si>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</si>
  <si>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</si>
  <si>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</si>
  <si>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</si>
  <si>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</si>
  <si>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</si>
  <si>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</si>
  <si>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</si>
  <si>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</si>
  <si>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</si>
  <si>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</si>
  <si>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</si>
  <si>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</si>
  <si>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</si>
  <si>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</si>
  <si>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</si>
  <si>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</si>
  <si>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</si>
  <si>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</si>
  <si>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</si>
  <si>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</si>
  <si>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</si>
  <si>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</si>
  <si>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</si>
  <si>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</si>
  <si>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</si>
  <si>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</si>
  <si>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</si>
  <si>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</si>
  <si>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</si>
  <si>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</si>
  <si>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</si>
  <si>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</si>
  <si>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</si>
  <si>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</si>
  <si>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</si>
  <si>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</si>
  <si>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</si>
  <si>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</si>
  <si>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</si>
  <si>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</si>
  <si>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</si>
  <si>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</si>
  <si>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</si>
  <si>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</si>
  <si>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</si>
  <si>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</si>
  <si>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</si>
  <si>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</si>
  <si>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</si>
  <si>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</si>
  <si>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</si>
  <si>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</si>
  <si>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</si>
  <si>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</si>
  <si>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</si>
  <si>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</si>
  <si>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</si>
  <si>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</si>
  <si>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</si>
  <si>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</si>
  <si>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</si>
  <si>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</si>
  <si>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</si>
  <si>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</si>
  <si>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</si>
  <si>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</si>
  <si>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</si>
  <si>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</si>
  <si>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</si>
  <si>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</si>
  <si>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</si>
  <si>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</si>
  <si>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</si>
  <si>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</si>
  <si>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</si>
  <si>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</si>
  <si>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</si>
  <si>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</si>
  <si>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</si>
  <si>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</si>
  <si>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</si>
  <si>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</si>
  <si>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</si>
  <si>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</si>
  <si>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</si>
  <si>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</si>
  <si>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</si>
  <si>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</si>
  <si>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</si>
  <si>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</si>
  <si>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</si>
  <si>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</si>
  <si>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</si>
  <si>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</si>
  <si>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</si>
  <si>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</si>
  <si>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</si>
  <si>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</si>
  <si>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</si>
  <si>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</si>
  <si>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</si>
  <si>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</si>
  <si>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</si>
  <si>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</si>
  <si>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</si>
  <si>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</si>
  <si>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</si>
  <si>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</si>
  <si>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</si>
  <si>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</si>
  <si>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</si>
  <si>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</si>
  <si>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</si>
  <si>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</si>
  <si>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</si>
  <si>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</si>
  <si>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</si>
  <si>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</si>
  <si>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</si>
  <si>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</si>
  <si>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</si>
  <si>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</si>
  <si>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</si>
  <si>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</si>
  <si>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</si>
  <si>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</si>
  <si>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</si>
  <si>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</si>
  <si>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</si>
  <si>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</si>
  <si>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</si>
  <si>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</si>
  <si>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</si>
  <si>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</si>
  <si>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</si>
  <si>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</si>
  <si>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</si>
  <si>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</si>
  <si>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</si>
  <si>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</si>
  <si>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</si>
  <si>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</si>
  <si>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</si>
  <si>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</si>
  <si>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</si>
  <si>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</si>
  <si>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</si>
  <si>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</si>
  <si>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</si>
  <si>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</si>
  <si>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</si>
  <si>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</si>
  <si>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</si>
  <si>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</si>
  <si>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</si>
  <si>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</si>
  <si>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</si>
  <si>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</si>
  <si>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</si>
  <si>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</si>
  <si>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</si>
  <si>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</si>
  <si>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</si>
  <si>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</si>
  <si>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</si>
  <si>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</si>
  <si>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</si>
  <si>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</si>
  <si>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</si>
  <si>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</si>
  <si>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</si>
  <si>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</si>
  <si>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</si>
  <si>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</si>
  <si>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</si>
  <si>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</si>
  <si>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</si>
  <si>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</si>
  <si>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</si>
  <si>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</si>
  <si>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</si>
  <si>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</si>
  <si>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</si>
  <si>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</si>
  <si>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</si>
  <si>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</si>
  <si>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</si>
  <si>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</si>
  <si>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</si>
  <si>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</si>
  <si>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</si>
  <si>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</si>
  <si>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</si>
  <si>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</si>
  <si>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</si>
  <si>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</si>
  <si>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</si>
  <si>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</si>
  <si>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</si>
  <si>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</si>
  <si>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</si>
  <si>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</si>
  <si>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</si>
  <si>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</si>
  <si>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</si>
  <si>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</si>
  <si>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</si>
  <si>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</si>
  <si>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</si>
  <si>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</si>
  <si>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</si>
  <si>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</si>
  <si>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</si>
  <si>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</si>
  <si>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</si>
  <si>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</si>
  <si>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</si>
  <si>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</si>
  <si>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</si>
  <si>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</si>
  <si>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</si>
  <si>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</si>
  <si>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</si>
  <si>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</si>
  <si>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</si>
  <si>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</si>
  <si>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</si>
  <si>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</si>
  <si>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</si>
  <si>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</si>
  <si>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</si>
  <si>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</si>
  <si>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</si>
  <si>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</si>
  <si>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</si>
  <si>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</si>
  <si>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</si>
  <si>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</si>
  <si>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</si>
  <si>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</si>
  <si>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</si>
  <si>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</si>
  <si>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</si>
  <si>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</si>
  <si>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</si>
  <si>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</si>
  <si>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</si>
  <si>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</si>
  <si>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</si>
  <si>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</si>
  <si>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</si>
  <si>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</si>
  <si>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</si>
  <si>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</si>
  <si>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</si>
  <si>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</si>
  <si>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</si>
  <si>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</si>
  <si>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</si>
  <si>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</si>
  <si>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</si>
  <si>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</si>
  <si>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</si>
  <si>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</si>
  <si>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</si>
  <si>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</si>
  <si>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</si>
  <si>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</si>
  <si>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</si>
  <si>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</si>
  <si>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</si>
  <si>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</si>
  <si>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</si>
  <si>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</si>
  <si>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</si>
  <si>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</si>
  <si>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</si>
  <si>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</si>
  <si>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</si>
  <si>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</si>
  <si>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</si>
  <si>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</si>
  <si>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</si>
  <si>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</si>
  <si>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</si>
  <si>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</si>
  <si>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</si>
  <si>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</si>
  <si>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</si>
  <si>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</si>
  <si>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</si>
  <si>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</si>
  <si>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</si>
  <si>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</si>
  <si>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</si>
  <si>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</si>
  <si>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</si>
  <si>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</si>
  <si>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</si>
  <si>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</si>
  <si>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</si>
  <si>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</si>
  <si>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</si>
  <si>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</si>
  <si>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</si>
  <si>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</si>
  <si>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</si>
  <si>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</si>
  <si>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</si>
  <si>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</si>
  <si>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</si>
  <si>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</si>
  <si>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</si>
  <si>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</si>
  <si>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</si>
  <si>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</si>
  <si>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</si>
  <si>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</si>
  <si>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</si>
  <si>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</si>
  <si>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</si>
  <si>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</si>
  <si>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</si>
  <si>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</si>
  <si>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</si>
  <si>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</si>
  <si>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</si>
  <si>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</si>
  <si>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</si>
  <si>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</si>
  <si>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</si>
  <si>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</si>
  <si>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</si>
  <si>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</si>
  <si>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</si>
  <si>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</si>
  <si>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</si>
  <si>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</si>
  <si>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</si>
  <si>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</si>
  <si>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</si>
  <si>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</si>
  <si>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</si>
  <si>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</si>
  <si>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</si>
  <si>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</si>
  <si>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</si>
  <si>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</si>
  <si>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</si>
  <si>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</si>
  <si>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</si>
  <si>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</si>
  <si>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</si>
  <si>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</si>
  <si>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</si>
  <si>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</si>
  <si>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</si>
  <si>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</si>
  <si>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</si>
  <si>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</si>
  <si>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</si>
  <si>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</si>
  <si>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</si>
  <si>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</si>
  <si>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</si>
  <si>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</si>
  <si>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</si>
  <si>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</si>
  <si>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</si>
  <si>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</si>
  <si>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</si>
  <si>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</si>
  <si>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</si>
  <si>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</si>
  <si>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</si>
  <si>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</si>
  <si>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</si>
  <si>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</si>
  <si>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</si>
  <si>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</si>
  <si>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</si>
  <si>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</si>
  <si>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</si>
  <si>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</si>
  <si>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</si>
  <si>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</si>
  <si>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</si>
  <si>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</si>
  <si>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</si>
  <si>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</si>
  <si>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</si>
  <si>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</si>
  <si>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</si>
  <si>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</si>
  <si>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</si>
  <si>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</si>
  <si>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</si>
  <si>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</si>
  <si>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</si>
  <si>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</si>
  <si>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</si>
  <si>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</si>
  <si>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</si>
  <si>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</si>
  <si>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</si>
  <si>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</si>
  <si>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</si>
  <si>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</si>
  <si>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</si>
  <si>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</si>
  <si>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</si>
  <si>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</si>
  <si>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</si>
  <si>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</si>
  <si>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</si>
  <si>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</si>
  <si>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</si>
  <si>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</si>
  <si>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</si>
  <si>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</si>
  <si>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</si>
  <si>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</si>
  <si>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</si>
  <si>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</si>
  <si>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</si>
  <si>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</si>
  <si>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</si>
  <si>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</si>
  <si>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</si>
  <si>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</si>
  <si>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</si>
  <si>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</si>
  <si>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</si>
  <si>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</si>
  <si>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</si>
  <si>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</si>
  <si>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</si>
  <si>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</si>
  <si>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</si>
  <si>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</si>
  <si>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</si>
  <si>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</si>
  <si>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</si>
  <si>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</si>
  <si>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</si>
  <si>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</si>
  <si>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</si>
  <si>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</si>
  <si>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</si>
  <si>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</si>
  <si>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</si>
  <si>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</si>
  <si>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</si>
  <si>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</si>
  <si>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</si>
  <si>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</si>
  <si>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</si>
  <si>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</si>
  <si>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</si>
  <si>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</si>
  <si>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</si>
  <si>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</si>
  <si>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</si>
  <si>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</si>
  <si>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</si>
  <si>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</si>
  <si>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</si>
  <si>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</si>
  <si>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</si>
  <si>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</si>
  <si>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</si>
  <si>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</si>
  <si>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</si>
  <si>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</si>
  <si>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</si>
  <si>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</si>
  <si>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</si>
  <si>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</si>
  <si>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</si>
  <si>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</si>
  <si>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</si>
  <si>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</si>
  <si>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</si>
  <si>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</si>
  <si>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</si>
  <si>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</si>
  <si>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</si>
  <si>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</si>
  <si>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</si>
  <si>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</si>
  <si>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</si>
  <si>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</si>
  <si>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</si>
  <si>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</si>
  <si>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</si>
  <si>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</si>
  <si>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</si>
  <si>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</si>
  <si>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</si>
  <si>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</si>
  <si>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</si>
  <si>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</si>
  <si>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</si>
  <si>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</si>
  <si>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</si>
  <si>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</si>
  <si>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</si>
  <si>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</si>
  <si>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</si>
  <si>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</si>
  <si>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</si>
  <si>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</si>
  <si>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</si>
  <si>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</si>
  <si>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</si>
  <si>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</si>
  <si>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</si>
  <si>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</si>
  <si>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</si>
  <si>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</si>
  <si>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</si>
  <si>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</si>
  <si>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</si>
  <si>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</si>
  <si>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</si>
  <si>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</si>
  <si>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</si>
  <si>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</si>
  <si>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</si>
  <si>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</si>
  <si>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</si>
  <si>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</si>
  <si>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</si>
  <si>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</si>
  <si>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</si>
  <si>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</si>
  <si>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</si>
  <si>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</si>
  <si>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</si>
  <si>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</si>
  <si>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</si>
  <si>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</si>
  <si>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</si>
  <si>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</si>
  <si>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</si>
  <si>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</si>
  <si>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</si>
  <si>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</si>
  <si>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</si>
  <si>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</si>
  <si>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</si>
  <si>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</si>
  <si>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</si>
  <si>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</si>
  <si>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</si>
  <si>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</si>
  <si>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</si>
  <si>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</si>
  <si>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</si>
  <si>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</si>
  <si>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</si>
  <si>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</si>
  <si>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</si>
  <si>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</si>
  <si>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</si>
  <si>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</si>
  <si>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</si>
  <si>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</si>
  <si>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</si>
  <si>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</si>
  <si>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</si>
  <si>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</si>
  <si>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</si>
  <si>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</si>
  <si>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</si>
  <si>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</si>
  <si>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</si>
  <si>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</si>
  <si>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</si>
  <si>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</si>
  <si>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</si>
  <si>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</si>
  <si>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</si>
  <si>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</si>
  <si>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</si>
  <si>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</si>
  <si>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</si>
  <si>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</si>
  <si>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</si>
  <si>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</si>
  <si>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</si>
  <si>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</si>
  <si>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</si>
  <si>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</si>
  <si>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</si>
  <si>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</si>
  <si>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</si>
  <si>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</si>
  <si>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</si>
  <si>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</si>
  <si>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</si>
  <si>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</si>
  <si>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</si>
  <si>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</si>
  <si>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</si>
  <si>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</si>
  <si>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</si>
  <si>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</si>
  <si>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</si>
  <si>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</si>
  <si>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</si>
  <si>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</si>
  <si>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</si>
  <si>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</si>
  <si>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</si>
  <si>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</si>
  <si>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</si>
  <si>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</si>
  <si>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</si>
  <si>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</si>
  <si>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</si>
  <si>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</si>
  <si>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</si>
  <si>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</si>
  <si>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</si>
  <si>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</si>
  <si>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</si>
  <si>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</si>
  <si>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</si>
  <si>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</si>
  <si>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</si>
  <si>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</si>
  <si>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</si>
  <si>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</si>
  <si>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</si>
  <si>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</si>
  <si>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</si>
  <si>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</si>
  <si>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</si>
  <si>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</si>
  <si>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</si>
  <si>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</si>
  <si>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</si>
  <si>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</si>
  <si>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</si>
  <si>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</si>
  <si>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</si>
  <si>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</si>
  <si>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</si>
  <si>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</si>
  <si>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</si>
  <si>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</si>
  <si>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</si>
  <si>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</si>
  <si>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</si>
  <si>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</si>
  <si>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</si>
  <si>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</si>
  <si>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</si>
  <si>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</si>
  <si>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</si>
  <si>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</si>
  <si>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</si>
  <si>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</si>
  <si>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</si>
  <si>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</si>
  <si>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</si>
  <si>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</si>
  <si>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</si>
  <si>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</si>
  <si>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</si>
  <si>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</si>
  <si>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</si>
  <si>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</si>
  <si>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</si>
  <si>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</si>
  <si>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</si>
  <si>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</si>
  <si>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</si>
  <si>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</si>
  <si>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</si>
  <si>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</si>
  <si>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</si>
  <si>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</si>
  <si>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</si>
  <si>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</si>
  <si>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</si>
  <si>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</si>
  <si>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</si>
  <si>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</si>
  <si>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</si>
  <si>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</si>
  <si>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</si>
  <si>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</si>
  <si>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</si>
  <si>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</si>
  <si>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</si>
  <si>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</si>
  <si>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</si>
  <si>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</si>
  <si>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</si>
  <si>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</si>
  <si>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</si>
  <si>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</si>
  <si>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</si>
  <si>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</si>
  <si>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</si>
  <si>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</si>
  <si>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</si>
  <si>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</si>
  <si>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</si>
  <si>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</si>
  <si>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</si>
  <si>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</si>
  <si>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</si>
  <si>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</si>
  <si>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</si>
  <si>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</si>
  <si>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</si>
  <si>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</si>
  <si>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</si>
  <si>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</si>
  <si>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</si>
  <si>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</si>
  <si>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</si>
  <si>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</si>
  <si>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</si>
  <si>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</si>
  <si>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</si>
  <si>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</si>
  <si>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</si>
  <si>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</si>
  <si>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</si>
  <si>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</si>
  <si>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</si>
  <si>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</si>
  <si>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</si>
  <si>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</si>
  <si>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</si>
  <si>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</si>
  <si>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</si>
  <si>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</si>
  <si>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</si>
  <si>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</si>
  <si>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</si>
  <si>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</si>
  <si>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</si>
  <si>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</si>
  <si>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</si>
  <si>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</si>
  <si>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</si>
  <si>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</si>
  <si>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</si>
  <si>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</si>
  <si>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</si>
  <si>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</si>
  <si>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</si>
  <si>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</si>
  <si>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</si>
  <si>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</si>
  <si>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</si>
  <si>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</si>
  <si>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</si>
  <si>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</si>
  <si>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</si>
  <si>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</si>
  <si>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</si>
  <si>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</si>
  <si>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</si>
  <si>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</si>
  <si>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</si>
  <si>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</si>
  <si>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</si>
  <si>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</si>
  <si>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</si>
  <si>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</si>
  <si>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</si>
  <si>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</si>
  <si>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</si>
  <si>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</si>
  <si>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</si>
  <si>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</si>
  <si>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</si>
  <si>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</si>
  <si>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</si>
  <si>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</si>
  <si>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</si>
  <si>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</si>
  <si>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</si>
  <si>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</si>
  <si>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</si>
  <si>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</si>
  <si>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</si>
  <si>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</si>
  <si>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</si>
  <si>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</si>
  <si>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</si>
  <si>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</si>
  <si>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</si>
  <si>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</si>
  <si>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</si>
  <si>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</si>
  <si>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</si>
  <si>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</si>
  <si>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</si>
  <si>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</si>
  <si>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</si>
  <si>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</si>
  <si>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</si>
  <si>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</si>
  <si>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</si>
  <si>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</si>
  <si>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</si>
  <si>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</si>
  <si>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</si>
  <si>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</si>
  <si>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</si>
  <si>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</si>
  <si>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</si>
  <si>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</si>
  <si>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</si>
  <si>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</si>
  <si>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</si>
  <si>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</si>
  <si>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</si>
  <si>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</si>
  <si>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</si>
  <si>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</si>
  <si>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</si>
  <si>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</si>
  <si>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</si>
  <si>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</si>
  <si>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</si>
  <si>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</si>
  <si>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</si>
  <si>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</si>
  <si>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</si>
  <si>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</si>
  <si>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</si>
  <si>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</si>
  <si>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</si>
  <si>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</si>
  <si>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</si>
  <si>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</si>
  <si>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</si>
  <si>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</si>
  <si>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</si>
  <si>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</si>
  <si>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</si>
  <si>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</si>
  <si>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</si>
  <si>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</si>
  <si>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</si>
  <si>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</si>
  <si>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</si>
  <si>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</si>
  <si>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</si>
  <si>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</si>
  <si>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</si>
  <si>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</si>
  <si>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</si>
  <si>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</si>
  <si>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</si>
  <si>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</si>
  <si>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</si>
  <si>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</si>
  <si>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</si>
  <si>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</si>
  <si>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</si>
  <si>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</si>
  <si>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</si>
  <si>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</si>
  <si>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</si>
  <si>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</si>
  <si>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</si>
  <si>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</si>
  <si>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</si>
  <si>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</si>
  <si>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</si>
  <si>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</si>
  <si>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</si>
  <si>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</si>
  <si>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</si>
  <si>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</si>
  <si>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</si>
  <si>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</si>
  <si>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</si>
  <si>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</si>
  <si>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</si>
  <si>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</si>
  <si>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</si>
  <si>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</si>
  <si>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</si>
  <si>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</si>
  <si>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</si>
  <si>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</si>
  <si>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</si>
  <si>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</si>
  <si>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</si>
  <si>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</si>
  <si>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</si>
  <si>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</si>
  <si>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</si>
  <si>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</si>
  <si>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</si>
  <si>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</si>
  <si>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</si>
  <si>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</si>
  <si>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</si>
  <si>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</si>
  <si>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</si>
  <si>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</si>
  <si>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</si>
  <si>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</si>
  <si>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</si>
  <si>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</si>
  <si>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</si>
  <si>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</si>
  <si>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</si>
  <si>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</si>
  <si>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</si>
  <si>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</si>
  <si>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</si>
  <si>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</si>
  <si>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</si>
  <si>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</si>
  <si>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</si>
  <si>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</si>
  <si>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</si>
  <si>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</si>
  <si>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</si>
  <si>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</si>
  <si>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</si>
  <si>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</si>
  <si>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</si>
  <si>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</si>
  <si>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</si>
  <si>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</si>
  <si>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</si>
  <si>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</si>
  <si>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</si>
  <si>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</si>
  <si>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</si>
  <si>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</si>
  <si>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</si>
  <si>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</si>
  <si>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</si>
  <si>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</si>
  <si>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</si>
  <si>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</si>
  <si>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</si>
  <si>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</si>
  <si>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</si>
  <si>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</si>
  <si>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</si>
  <si>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</si>
  <si>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</si>
  <si>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</si>
  <si>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</si>
  <si>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</si>
  <si>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</si>
  <si>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</si>
  <si>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</si>
  <si>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</si>
  <si>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</si>
  <si>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</si>
  <si>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</si>
  <si>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</si>
  <si>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</si>
  <si>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</si>
  <si>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</si>
  <si>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</si>
  <si>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</si>
  <si>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</si>
  <si>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</si>
  <si>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</si>
  <si>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</si>
  <si>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</si>
  <si>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</si>
  <si>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</si>
  <si>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</si>
  <si>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</si>
  <si>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</si>
  <si>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</si>
  <si>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</si>
  <si>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</si>
  <si>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</si>
  <si>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</si>
  <si>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</si>
  <si>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</si>
  <si>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</si>
  <si>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</si>
  <si>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</si>
  <si>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</si>
  <si>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</si>
  <si>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</si>
  <si>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</si>
  <si>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</si>
  <si>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</si>
  <si>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</si>
  <si>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</si>
  <si>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</si>
  <si>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</si>
  <si>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</si>
  <si>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</si>
  <si>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</si>
  <si>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</si>
  <si>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</si>
  <si>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</si>
  <si>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</si>
  <si>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</si>
  <si>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</si>
  <si>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</si>
  <si>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</si>
  <si>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</si>
  <si>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</si>
  <si>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</si>
  <si>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</si>
  <si>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</si>
  <si>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</si>
  <si>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</si>
  <si>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</si>
  <si>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</si>
  <si>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</si>
  <si>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</si>
  <si>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</si>
  <si>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</si>
  <si>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</si>
  <si>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</si>
  <si>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</si>
  <si>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</si>
  <si>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</si>
  <si>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</si>
  <si>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</si>
  <si>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</si>
  <si>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</si>
  <si>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</si>
  <si>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</si>
  <si>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</si>
  <si>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</si>
  <si>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</si>
  <si>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</si>
  <si>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</si>
  <si>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</si>
  <si>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</si>
  <si>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</si>
  <si>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</si>
  <si>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</si>
  <si>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</si>
  <si>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</si>
  <si>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</si>
  <si>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</si>
  <si>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</si>
  <si>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</si>
  <si>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</si>
  <si>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</si>
  <si>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</si>
  <si>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</si>
  <si>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</si>
  <si>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</si>
  <si>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</si>
  <si>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</si>
  <si>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</si>
  <si>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</si>
  <si>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</si>
  <si>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</si>
  <si>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</si>
  <si>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</si>
  <si>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</si>
  <si>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</si>
  <si>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</si>
  <si>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</si>
  <si>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</si>
  <si>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</si>
  <si>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</si>
  <si>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</si>
  <si>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</si>
  <si>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</si>
  <si>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</si>
  <si>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</si>
  <si>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</si>
  <si>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</si>
  <si>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</si>
  <si>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</si>
  <si>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</si>
  <si>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</si>
  <si>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</si>
  <si>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</si>
  <si>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</si>
  <si>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ALCALDIA MUNICIPAL DE CABUYARO</t>
  </si>
  <si>
    <t>346</t>
  </si>
  <si>
    <t>203</t>
  </si>
  <si>
    <t>194</t>
  </si>
  <si>
    <t>116</t>
  </si>
  <si>
    <t>403</t>
  </si>
  <si>
    <t>308</t>
  </si>
  <si>
    <t>152</t>
  </si>
  <si>
    <t>153</t>
  </si>
  <si>
    <t>085</t>
  </si>
  <si>
    <t>096</t>
  </si>
  <si>
    <t>251</t>
  </si>
  <si>
    <t>261</t>
  </si>
  <si>
    <t>086</t>
  </si>
  <si>
    <t>347</t>
  </si>
  <si>
    <t>ATENDER A LA PRIMERA INFANCIA EN EL MARCO DE A ESTRATEGIA "DE CERO A SIEMRE", ESPECIFICAMENTE A LOS NIÑOS Y NIÑAS MENORES DE CINCO (5) AÑOS DE LAS FAMILIAS EN SITUACION DE VULNERABILIDAD DE CONFORMIDAD CON LAS DIRECTRICES, LINEAMIENTOS Y PARAMETROS ESTABLECIDOS POR EL ICBF, EN LAS SIGUIENTES FORMAS DE ATENCION: HOGARES COMUNITARIOS DE BINESTAR TRADICIONALES, FAMILIARES, MULTIPLES AGRUPADOS, EMPRESARIALES, JARDINES SOCIALES, FAMILIARES, MULTIPLES AGRUPADOS, EMPRESARIALES, JARDINES SOCIALEES, FAMI Y HOGARES COMUNITARIOS INTEGRALES.</t>
  </si>
  <si>
    <t>ATENDER INTEGRALMENTE A LA PRIMERA INFANCIA EN EL MARCO DE LA ESTRATEGIA  " DE CERO A SIEMPRE",  DE CONFORMIDAD CON LAS DIRECTRICES, LIINEAMIENTOS Y ESTANDARES ESTABLECIDOS POR EL ICBF, ASI COMO REGULAR LAS RELACIONES ENTRE LAS PARTES DERIVADAS DE LA ENTREGA DE APORTES DEL ICBF Y EL OPERADOR PARA QUE ESTE ASUMA Y BAJO SU EXCLUSIVA RESPONSABILIDAD DICHA ATENCION.</t>
  </si>
  <si>
    <t>ATENCION A LA PRIMERA INFANCIA EN EL MARCO DE LA ESTRATEGIA  " DE CERO A SIEMPRE", ESPECIFICAMENTE A LOS NIÑOS Y NIÑAS MENORES DE CINCO (5) AÑOS DE FAMILIAS EN SITUACION DE VULNERABILIDA DE CONFORMIDAD CON LAS DIRECTRICES, LIINEAMIENTOS Y PARAMETROS ESTABLECIDOS POR EL ICBF, ASI COMO REGULAS LASS RELACIONES ENTRE LAS PARTES DERIVADAS DE LA ENTREGA DE APORTES DEL ICBF A LA ENTIDAD ADMINISTRADORA DEL SERVICIO EN LA MODALIDAD DE HOGARES COMUNITARIOS DE BIENESTAR EN LAS SIGUIENTES FORMAS DE ATENCION: FAMILIARES, GRUPALES Y EN MODALIDAD FAMI.</t>
  </si>
  <si>
    <t>PRESTAR EL SERVICIO DE ATENCION, EDUCACION INICIAL Y CUIDADO A NIÑOS Y NIÑAS MENORES DE 5 AÑOS, O HASTA SU INGRESO AL GRADO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</si>
  <si>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DESARROLLO INFANTIL EN MEDIO FAMILIAR</t>
  </si>
  <si>
    <t xml:space="preserve">PRESTAR EL SERVICIO DE EDUCACION INICIAL EN EL MARCO DE LA ATENCION INTEGRAL  A MUJERES GESTANTES, NIÑAS Y NIÑOS MENORES DE CINCO AÑOS O HASTA SU INGRESO AL GRADO DE TRANSICION DE CONFORMIDAD CON LOS MANUALES OPERATIVOS  DE LAS MODALIDADES Y DIRECTRICES ESTABLECIDAS POR EL ICBF, EN ARMONIA CON LA POLITICA DE ESTADO PARA EL DESARROLLO INTEGRAL DE LA PRIMERA INFANCIA  "DE CERO A SIEMPRE" EN EL SERVICIO DESARROLLO INFANTIL EN MEDIO FAMILIAR. </t>
  </si>
  <si>
    <t>PRESTAR EL SERVICIO DE ATENCION, EDUCACION INICIAL Y CUIDADO A NIÑOS Y NIÑAS MENORES DE 5 AÑOS Y A MUJERES GESTANTES EN EL MARCO DE LA ESTRATEGIA DE ATENCION INTEGRAL "DE CERO A SIEMPRE", DE CONFORMIDAD CON LAS DIRECTRICES, LINEAMIENTOS Y PARAMETROS ESTABLECIDOS POR EL ICBF,  PARA LOS SERVICIOS HOGARES DE BIENESTAR FAMILIARES, AGRUPADOS Y FAMI.</t>
  </si>
  <si>
    <t>PRESTAR EL SERVICIO DE ATENCION, EDUCACION INICIAL Y CUIDADO A NIÑOS Y NIÑAS MENORES DE 5 AÑOS Y A MUJERES GESTANTES EN EL MARCO DE LA ESTRATEGIA DE ATENCION INTEGRAL "DE CERO A SIEMPRE", DE CONFORMIDAD CON LAS DIRECTRICES, LINEAMIENTOS Y PARAMETROS ESTABLECIDOS POR EL ICBF,  PARA LOS SERVICIOS HOGARES DE BIENESTAR FAMILIARES, AGRUPADOS.</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</si>
  <si>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</si>
  <si>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LOS SERVICIOS HCB TRADICIONAL- COMUNITARIO (T), HCB FAMI-FAMILIAR TRADICIONAL Y HCB AGRUPADOS INSTITUCIONAL TRADICIONAL DE CONFORMIDAD CON LAS DIRECTRICES, LINEAMIENTOS Y PARÁMETROS ESTABLECIDOS POR ICBF, EN ARMONÍA CON LA POLITICA DE ESTADO PARA EL DESARROLLO INTEGRAL A LA PRIMERA INFANCIA DE CERO A SIEMPRE</t>
  </si>
  <si>
    <t>Prestar los servicios hcb tradicional- comunitario (t) y hcb agrupados -institucional tradicional de conformidad con las directrices, lineamientos y parámetros establecidos por icbf, en armonía con la política de estado para el desarrollo integral a la primera infancia de cero a siempre.</t>
  </si>
  <si>
    <t>FUNCIONAMIENTO DE DOS JARDINES INFANTILES EN EL MUNICIPIO DE CABUYARO-META</t>
  </si>
  <si>
    <t>117</t>
  </si>
  <si>
    <t>131</t>
  </si>
  <si>
    <t>035</t>
  </si>
  <si>
    <t>043</t>
  </si>
  <si>
    <t>265</t>
  </si>
  <si>
    <t>263</t>
  </si>
  <si>
    <t>270</t>
  </si>
  <si>
    <t>065</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</si>
  <si>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</si>
  <si>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</si>
  <si>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</si>
  <si>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MILENA ODILIA TRIANA ACOSTA</t>
  </si>
  <si>
    <t>Villavicencio-Meta</t>
  </si>
  <si>
    <t>tekoacorp@hotmail.com</t>
  </si>
  <si>
    <t>Cra 25 No. 4c-15 Barrio Alborada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</si>
  <si>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</si>
  <si>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</si>
  <si>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</si>
  <si>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</si>
  <si>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Prestar el servicio de educacion inicial en .el marco de la atención integral a a niños y niñas menores de 5 años, o hasta su ingreso al grado transicion de conformidad con los Manuales Operativo de la Modalidad y las directrices establecidas por el ICBF, en armonía con la Política de Estado para el Desarrollo Integral de la Primera Infancia de Cero a Siempre en la modalidad HCB Familiares y HCB Agrupados.
</t>
  </si>
  <si>
    <t>047</t>
  </si>
  <si>
    <t xml:space="preserve">Prestar el servicio de educacion inicial en .el marco de la atención integral a a niños y niñas menores de 5 años, o hasta su ingreso al grado transicion de conformidad con los Manuales Operativo de la Modalidad y las directrices establecidas por el ICBF, en armonía con la Política de Estado para el Desarrollo Integral de la Primera Infancia "de Cero a Siempre" en el servicio centro de desarrollo Infantil - sin Arriendo.
</t>
  </si>
  <si>
    <t>Prestar los servicios de Hogares Comunitarios de Bienestar-HCB y Hogares Comunitarios de Bienestar Agrupados de conformidad con las directrices, lineamientos y parámetros establecidos por ICBF, en armonía con la política de estado para el desarrollo integral a la primera infancia de cero a siempre.</t>
  </si>
  <si>
    <t>352</t>
  </si>
  <si>
    <t>189</t>
  </si>
  <si>
    <t>PRESTAR EL SERVICIO DE ATENCION, EDUCACION INICIAL Y CUIDADO A NIÑOS Y NIÑAS MENORES DE 5 AÑOS, O HASTA SU INGRESO AL GRADO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CENTRO DE DESARROLLO INFANTIL</t>
  </si>
  <si>
    <t>PRESTAR EL SERVICIO DE ATENCION, EDUCACION INICIAL Y CUIDADO A NIÑOS Y NIÑAS MENORES DE 5 AÑOS, O HASTA SU INGRESO AL GRADO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DESARROLLO INFANTIL EN MEDIO FAMILIAR.</t>
  </si>
  <si>
    <t>294</t>
  </si>
  <si>
    <t>404</t>
  </si>
  <si>
    <t>206</t>
  </si>
  <si>
    <t>210</t>
  </si>
  <si>
    <t>PRESTAR LOS SERVICIOS PARA LA ATENCIÓN A LA PRIMERA INFANCIA EN LOS HOGARES COMUNITARIOS DE BIENESTAR HCB Y HOGARES COMUNITARIOS DE BIENESTAR AGRUPADOS, DE CONFORMIDAD CON EL MANUAL OPERATIVO DE LA MODALIDAD COMUNITARIA Y EL SERVICIO HCB FAMILIAR MUJER E INFANCIA - FAMI, DE CONFORMIDAD CON EL MANUAL OPERATIVO DE LA MODALIDAD FAMILIAR, EL LINEAMIENTO TÉCNICO PARA LA ATENCIÓN A LA PRIMERA INFANCIA Y LAS DIRECTRICES ESTABLECIDAS POR EL ICBF, EN ARMONÍA CON LA POLÍTICA DE ESTADO PARA EL DESARROLLO INTEGRAL DE SLA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</si>
  <si>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</si>
  <si>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2021-25-10000945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</si>
</sst>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167" fontId="3" fillId="3" borderId="33"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view="pageBreakPreview" zoomScale="86" zoomScaleNormal="85" zoomScaleSheetLayoutView="86"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2653</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178" t="str">
        <f>HYPERLINK("#MI_Oferente_Singular!A114","CAPACIDAD RESIDUAL")</f>
        <v>CAPACIDAD RESIDUAL</v>
      </c>
      <c r="F8" s="179"/>
      <c r="G8" s="180"/>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178" t="str">
        <f>HYPERLINK("#MI_Oferente_Singular!A162","TALENTO HUMANO")</f>
        <v>TALENTO HUMANO</v>
      </c>
      <c r="F9" s="179"/>
      <c r="G9" s="180"/>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178" t="str">
        <f>HYPERLINK("#MI_Oferente_Singular!F162","INFRAESTRUCTURA")</f>
        <v>INFRAESTRUCTURA</v>
      </c>
      <c r="F10" s="179"/>
      <c r="G10" s="180"/>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6" t="s">
        <v>2737</v>
      </c>
      <c r="D15" s="35"/>
      <c r="E15" s="35"/>
      <c r="F15" s="5"/>
      <c r="G15" s="32" t="s">
        <v>1168</v>
      </c>
      <c r="H15" s="103" t="s">
        <v>516</v>
      </c>
      <c r="I15" s="32" t="s">
        <v>2624</v>
      </c>
      <c r="J15" s="108" t="s">
        <v>2626</v>
      </c>
      <c r="L15" s="204" t="s">
        <v>8</v>
      </c>
      <c r="M15" s="204"/>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1" t="s">
        <v>2639</v>
      </c>
      <c r="I19" s="131" t="s">
        <v>11</v>
      </c>
      <c r="J19" s="132" t="s">
        <v>10</v>
      </c>
      <c r="K19" s="132" t="s">
        <v>2609</v>
      </c>
      <c r="L19" s="132" t="s">
        <v>1161</v>
      </c>
      <c r="M19" s="132" t="s">
        <v>1162</v>
      </c>
      <c r="N19" s="133" t="s">
        <v>2610</v>
      </c>
      <c r="O19" s="128"/>
      <c r="Q19" s="51"/>
      <c r="R19" s="51"/>
    </row>
    <row r="20" spans="1:23" ht="30" customHeight="1" x14ac:dyDescent="0.25">
      <c r="A20" s="9"/>
      <c r="B20" s="109">
        <v>900365433</v>
      </c>
      <c r="C20" s="5"/>
      <c r="D20" s="73"/>
      <c r="E20" s="5"/>
      <c r="F20" s="5"/>
      <c r="G20" s="5"/>
      <c r="H20" s="181"/>
      <c r="I20" s="139" t="s">
        <v>516</v>
      </c>
      <c r="J20" s="140" t="s">
        <v>617</v>
      </c>
      <c r="K20" s="141">
        <v>2183390665</v>
      </c>
      <c r="L20" s="142"/>
      <c r="M20" s="142">
        <v>44561</v>
      </c>
      <c r="N20" s="126">
        <f>+(M20-L20)/30</f>
        <v>1485.3666666666666</v>
      </c>
      <c r="O20" s="129"/>
      <c r="U20" s="125"/>
      <c r="V20" s="105">
        <f ca="1">NOW()</f>
        <v>44194.349867592595</v>
      </c>
      <c r="W20" s="105">
        <f ca="1">NOW()</f>
        <v>44194.349867592595</v>
      </c>
    </row>
    <row r="21" spans="1:23" ht="30" customHeight="1" outlineLevel="1" x14ac:dyDescent="0.25">
      <c r="A21" s="9"/>
      <c r="B21" s="71"/>
      <c r="C21" s="5"/>
      <c r="D21" s="5"/>
      <c r="E21" s="5"/>
      <c r="F21" s="5"/>
      <c r="G21" s="5"/>
      <c r="H21" s="70"/>
      <c r="I21" s="139" t="s">
        <v>516</v>
      </c>
      <c r="J21" s="140" t="s">
        <v>585</v>
      </c>
      <c r="K21" s="141">
        <v>2183390665</v>
      </c>
      <c r="L21" s="142"/>
      <c r="M21" s="142">
        <v>44561</v>
      </c>
      <c r="N21" s="126">
        <f t="shared" ref="N21:N35" si="0">+(M21-L21)/30</f>
        <v>1485.3666666666666</v>
      </c>
      <c r="O21" s="130"/>
    </row>
    <row r="22" spans="1:23" ht="30" customHeight="1" outlineLevel="1" x14ac:dyDescent="0.25">
      <c r="A22" s="9"/>
      <c r="B22" s="71"/>
      <c r="C22" s="5"/>
      <c r="D22" s="5"/>
      <c r="E22" s="5"/>
      <c r="F22" s="5"/>
      <c r="G22" s="5"/>
      <c r="H22" s="70"/>
      <c r="I22" s="139" t="s">
        <v>516</v>
      </c>
      <c r="J22" s="140" t="s">
        <v>560</v>
      </c>
      <c r="K22" s="141">
        <v>2183390665</v>
      </c>
      <c r="L22" s="142"/>
      <c r="M22" s="142">
        <v>44561</v>
      </c>
      <c r="N22" s="127">
        <f t="shared" ref="N22:N33" si="1">+(M22-L22)/30</f>
        <v>1485.3666666666666</v>
      </c>
      <c r="O22" s="130"/>
    </row>
    <row r="23" spans="1:23" ht="30" customHeight="1" outlineLevel="1" x14ac:dyDescent="0.25">
      <c r="A23" s="9"/>
      <c r="B23" s="101"/>
      <c r="C23" s="21"/>
      <c r="D23" s="21"/>
      <c r="E23" s="21"/>
      <c r="F23" s="5"/>
      <c r="G23" s="5"/>
      <c r="H23" s="70"/>
      <c r="I23" s="139" t="s">
        <v>516</v>
      </c>
      <c r="J23" s="140" t="s">
        <v>571</v>
      </c>
      <c r="K23" s="141">
        <v>2183390665</v>
      </c>
      <c r="L23" s="142"/>
      <c r="M23" s="142">
        <v>44561</v>
      </c>
      <c r="N23" s="127">
        <f t="shared" si="1"/>
        <v>1485.3666666666666</v>
      </c>
      <c r="O23" s="130"/>
      <c r="Q23" s="104"/>
      <c r="R23" s="55"/>
      <c r="S23" s="105"/>
      <c r="T23" s="105"/>
    </row>
    <row r="24" spans="1:23" ht="30" customHeight="1" outlineLevel="1" x14ac:dyDescent="0.25">
      <c r="A24" s="9"/>
      <c r="B24" s="101"/>
      <c r="C24" s="21"/>
      <c r="D24" s="21"/>
      <c r="E24" s="21"/>
      <c r="F24" s="5"/>
      <c r="G24" s="5"/>
      <c r="H24" s="70"/>
      <c r="I24" s="139" t="s">
        <v>516</v>
      </c>
      <c r="J24" s="140" t="s">
        <v>580</v>
      </c>
      <c r="K24" s="141">
        <v>2183390665</v>
      </c>
      <c r="L24" s="142"/>
      <c r="M24" s="142">
        <v>44561</v>
      </c>
      <c r="N24" s="127">
        <f t="shared" si="1"/>
        <v>1485.3666666666666</v>
      </c>
      <c r="O24" s="130"/>
    </row>
    <row r="25" spans="1:23" ht="30" customHeight="1" outlineLevel="1" x14ac:dyDescent="0.25">
      <c r="A25" s="9"/>
      <c r="B25" s="101"/>
      <c r="C25" s="21"/>
      <c r="D25" s="21"/>
      <c r="E25" s="21"/>
      <c r="F25" s="5"/>
      <c r="G25" s="5"/>
      <c r="H25" s="70"/>
      <c r="I25" s="139" t="s">
        <v>516</v>
      </c>
      <c r="J25" s="140" t="s">
        <v>544</v>
      </c>
      <c r="K25" s="141">
        <v>2183390665</v>
      </c>
      <c r="L25" s="142"/>
      <c r="M25" s="142">
        <v>44561</v>
      </c>
      <c r="N25" s="127">
        <f t="shared" si="1"/>
        <v>1485.3666666666666</v>
      </c>
      <c r="O25" s="130"/>
    </row>
    <row r="26" spans="1:23" ht="30" customHeight="1" outlineLevel="1" x14ac:dyDescent="0.25">
      <c r="A26" s="9"/>
      <c r="B26" s="101"/>
      <c r="C26" s="21"/>
      <c r="D26" s="21"/>
      <c r="E26" s="21"/>
      <c r="F26" s="5"/>
      <c r="G26" s="5"/>
      <c r="H26" s="70"/>
      <c r="I26" s="139"/>
      <c r="J26" s="140"/>
      <c r="K26" s="141"/>
      <c r="L26" s="142"/>
      <c r="M26" s="142"/>
      <c r="N26" s="127">
        <f t="shared" si="1"/>
        <v>0</v>
      </c>
      <c r="O26" s="130"/>
    </row>
    <row r="27" spans="1:23" ht="30" customHeight="1" outlineLevel="1" x14ac:dyDescent="0.25">
      <c r="A27" s="9"/>
      <c r="B27" s="101"/>
      <c r="C27" s="21"/>
      <c r="D27" s="21"/>
      <c r="E27" s="21"/>
      <c r="F27" s="5"/>
      <c r="G27" s="5"/>
      <c r="H27" s="70"/>
      <c r="I27" s="139"/>
      <c r="J27" s="140"/>
      <c r="K27" s="141"/>
      <c r="L27" s="142"/>
      <c r="M27" s="142"/>
      <c r="N27" s="127">
        <f t="shared" si="1"/>
        <v>0</v>
      </c>
      <c r="O27" s="130"/>
    </row>
    <row r="28" spans="1:23" ht="30" customHeight="1" outlineLevel="1" x14ac:dyDescent="0.25">
      <c r="A28" s="9"/>
      <c r="B28" s="101"/>
      <c r="C28" s="21"/>
      <c r="D28" s="21"/>
      <c r="E28" s="21"/>
      <c r="F28" s="5"/>
      <c r="G28" s="5"/>
      <c r="H28" s="70"/>
      <c r="I28" s="139"/>
      <c r="J28" s="140"/>
      <c r="K28" s="141"/>
      <c r="L28" s="142"/>
      <c r="M28" s="142"/>
      <c r="N28" s="127">
        <f t="shared" si="1"/>
        <v>0</v>
      </c>
      <c r="O28" s="130"/>
    </row>
    <row r="29" spans="1:23" ht="30" customHeight="1" outlineLevel="1" x14ac:dyDescent="0.25">
      <c r="A29" s="9"/>
      <c r="B29" s="71"/>
      <c r="C29" s="5"/>
      <c r="D29" s="5"/>
      <c r="E29" s="5"/>
      <c r="F29" s="5"/>
      <c r="G29" s="5"/>
      <c r="H29" s="70"/>
      <c r="I29" s="139"/>
      <c r="J29" s="140"/>
      <c r="K29" s="141"/>
      <c r="L29" s="142"/>
      <c r="M29" s="142"/>
      <c r="N29" s="127">
        <f t="shared" si="1"/>
        <v>0</v>
      </c>
      <c r="O29" s="130"/>
    </row>
    <row r="30" spans="1:23" ht="30" customHeight="1" outlineLevel="1" x14ac:dyDescent="0.25">
      <c r="A30" s="9"/>
      <c r="B30" s="71"/>
      <c r="C30" s="5"/>
      <c r="D30" s="5"/>
      <c r="E30" s="5"/>
      <c r="F30" s="5"/>
      <c r="G30" s="5"/>
      <c r="H30" s="70"/>
      <c r="I30" s="139"/>
      <c r="J30" s="140"/>
      <c r="K30" s="141"/>
      <c r="L30" s="142"/>
      <c r="M30" s="142"/>
      <c r="N30" s="127">
        <f t="shared" si="1"/>
        <v>0</v>
      </c>
      <c r="O30" s="130"/>
    </row>
    <row r="31" spans="1:23" ht="30" customHeight="1" outlineLevel="1" x14ac:dyDescent="0.25">
      <c r="A31" s="9"/>
      <c r="B31" s="71"/>
      <c r="C31" s="5"/>
      <c r="D31" s="5"/>
      <c r="E31" s="5"/>
      <c r="F31" s="5"/>
      <c r="G31" s="5"/>
      <c r="H31" s="70"/>
      <c r="I31" s="139"/>
      <c r="J31" s="140"/>
      <c r="K31" s="141"/>
      <c r="L31" s="142"/>
      <c r="M31" s="142"/>
      <c r="N31" s="127">
        <f t="shared" si="1"/>
        <v>0</v>
      </c>
      <c r="O31" s="130"/>
    </row>
    <row r="32" spans="1:23" ht="30" customHeight="1" outlineLevel="1" x14ac:dyDescent="0.25">
      <c r="A32" s="9"/>
      <c r="B32" s="71"/>
      <c r="C32" s="5"/>
      <c r="D32" s="5"/>
      <c r="E32" s="5"/>
      <c r="F32" s="5"/>
      <c r="G32" s="5"/>
      <c r="H32" s="70"/>
      <c r="I32" s="139"/>
      <c r="J32" s="140"/>
      <c r="K32" s="141"/>
      <c r="L32" s="142"/>
      <c r="M32" s="142"/>
      <c r="N32" s="127">
        <f t="shared" si="1"/>
        <v>0</v>
      </c>
      <c r="O32" s="130"/>
    </row>
    <row r="33" spans="1:16" ht="30" customHeight="1" outlineLevel="1" x14ac:dyDescent="0.25">
      <c r="A33" s="9"/>
      <c r="B33" s="71"/>
      <c r="C33" s="5"/>
      <c r="D33" s="5"/>
      <c r="E33" s="5"/>
      <c r="F33" s="5"/>
      <c r="G33" s="5"/>
      <c r="H33" s="70"/>
      <c r="I33" s="139"/>
      <c r="J33" s="140"/>
      <c r="K33" s="141"/>
      <c r="L33" s="142"/>
      <c r="M33" s="142"/>
      <c r="N33" s="127">
        <f t="shared" si="1"/>
        <v>0</v>
      </c>
      <c r="O33" s="130"/>
    </row>
    <row r="34" spans="1:16" ht="30" customHeight="1" outlineLevel="1" x14ac:dyDescent="0.25">
      <c r="A34" s="9"/>
      <c r="B34" s="71"/>
      <c r="C34" s="5"/>
      <c r="D34" s="5"/>
      <c r="E34" s="5"/>
      <c r="F34" s="5"/>
      <c r="G34" s="5"/>
      <c r="H34" s="70"/>
      <c r="I34" s="139"/>
      <c r="J34" s="140"/>
      <c r="K34" s="141"/>
      <c r="L34" s="142"/>
      <c r="M34" s="142"/>
      <c r="N34" s="127">
        <f t="shared" si="0"/>
        <v>0</v>
      </c>
      <c r="O34" s="130"/>
    </row>
    <row r="35" spans="1:16" ht="30" customHeight="1" outlineLevel="1" x14ac:dyDescent="0.25">
      <c r="A35" s="9"/>
      <c r="B35" s="71"/>
      <c r="C35" s="5"/>
      <c r="D35" s="5"/>
      <c r="E35" s="5"/>
      <c r="F35" s="5"/>
      <c r="G35" s="5"/>
      <c r="H35" s="70"/>
      <c r="I35" s="139"/>
      <c r="J35" s="140"/>
      <c r="K35" s="141"/>
      <c r="L35" s="142"/>
      <c r="M35" s="142"/>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173" t="str">
        <f>VLOOKUP(B20,EAS!A2:B1439,2,0)</f>
        <v>CORPORACION COMUNIDAD DE VIDA</v>
      </c>
      <c r="C38" s="173"/>
      <c r="D38" s="173"/>
      <c r="E38" s="173"/>
      <c r="F38" s="173"/>
      <c r="G38" s="5"/>
      <c r="H38" s="123"/>
      <c r="I38" s="185" t="s">
        <v>7</v>
      </c>
      <c r="J38" s="185"/>
      <c r="K38" s="185"/>
      <c r="L38" s="185"/>
      <c r="M38" s="185"/>
      <c r="N38" s="185"/>
      <c r="O38" s="124"/>
    </row>
    <row r="39" spans="1:16" ht="42.95" customHeight="1" thickBot="1" x14ac:dyDescent="0.3">
      <c r="A39" s="10"/>
      <c r="B39" s="11"/>
      <c r="C39" s="11"/>
      <c r="D39" s="11"/>
      <c r="E39" s="11"/>
      <c r="F39" s="11"/>
      <c r="G39" s="11"/>
      <c r="H39" s="10"/>
      <c r="I39" s="217" t="s">
        <v>2736</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2654</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6" t="s">
        <v>2676</v>
      </c>
      <c r="C48" s="110" t="s">
        <v>31</v>
      </c>
      <c r="D48" s="115" t="s">
        <v>2678</v>
      </c>
      <c r="E48" s="167">
        <v>42676</v>
      </c>
      <c r="F48" s="167">
        <v>43312</v>
      </c>
      <c r="G48" s="150">
        <f>IF(AND(E48&lt;&gt;"",F48&lt;&gt;""),((F48-E48)/30),"")</f>
        <v>21.2</v>
      </c>
      <c r="H48" s="116" t="s">
        <v>2692</v>
      </c>
      <c r="I48" s="115" t="s">
        <v>741</v>
      </c>
      <c r="J48" s="115" t="s">
        <v>761</v>
      </c>
      <c r="K48" s="117">
        <v>1413058545</v>
      </c>
      <c r="L48" s="111" t="s">
        <v>1148</v>
      </c>
      <c r="M48" s="112">
        <v>1</v>
      </c>
      <c r="N48" s="111" t="s">
        <v>27</v>
      </c>
      <c r="O48" s="118" t="s">
        <v>26</v>
      </c>
      <c r="P48" s="78"/>
    </row>
    <row r="49" spans="1:16" s="6" customFormat="1" ht="24.75" customHeight="1" x14ac:dyDescent="0.25">
      <c r="A49" s="134">
        <v>2</v>
      </c>
      <c r="B49" s="116" t="s">
        <v>2676</v>
      </c>
      <c r="C49" s="118" t="s">
        <v>31</v>
      </c>
      <c r="D49" s="115" t="s">
        <v>2678</v>
      </c>
      <c r="E49" s="167">
        <v>42676</v>
      </c>
      <c r="F49" s="167">
        <v>43312</v>
      </c>
      <c r="G49" s="150">
        <f t="shared" ref="G49:G50" si="2">IF(AND(E49&lt;&gt;"",F49&lt;&gt;""),((F49-E49)/30),"")</f>
        <v>21.2</v>
      </c>
      <c r="H49" s="116" t="s">
        <v>2692</v>
      </c>
      <c r="I49" s="115" t="s">
        <v>741</v>
      </c>
      <c r="J49" s="115" t="s">
        <v>746</v>
      </c>
      <c r="K49" s="117">
        <v>1413058545</v>
      </c>
      <c r="L49" s="118" t="s">
        <v>1148</v>
      </c>
      <c r="M49" s="112">
        <v>1</v>
      </c>
      <c r="N49" s="118" t="s">
        <v>27</v>
      </c>
      <c r="O49" s="118" t="s">
        <v>26</v>
      </c>
      <c r="P49" s="78"/>
    </row>
    <row r="50" spans="1:16" s="6" customFormat="1" ht="24.75" customHeight="1" x14ac:dyDescent="0.25">
      <c r="A50" s="134">
        <v>3</v>
      </c>
      <c r="B50" s="116" t="s">
        <v>2676</v>
      </c>
      <c r="C50" s="118" t="s">
        <v>31</v>
      </c>
      <c r="D50" s="115" t="s">
        <v>2678</v>
      </c>
      <c r="E50" s="167">
        <v>42676</v>
      </c>
      <c r="F50" s="167">
        <v>43312</v>
      </c>
      <c r="G50" s="150">
        <f t="shared" si="2"/>
        <v>21.2</v>
      </c>
      <c r="H50" s="116" t="s">
        <v>2692</v>
      </c>
      <c r="I50" s="115" t="s">
        <v>741</v>
      </c>
      <c r="J50" s="115" t="s">
        <v>760</v>
      </c>
      <c r="K50" s="117">
        <v>1413058545</v>
      </c>
      <c r="L50" s="118" t="s">
        <v>1148</v>
      </c>
      <c r="M50" s="112">
        <v>1</v>
      </c>
      <c r="N50" s="118" t="s">
        <v>27</v>
      </c>
      <c r="O50" s="118" t="s">
        <v>26</v>
      </c>
      <c r="P50" s="78"/>
    </row>
    <row r="51" spans="1:16" s="6" customFormat="1" ht="24.75" customHeight="1" outlineLevel="1" x14ac:dyDescent="0.25">
      <c r="A51" s="134">
        <v>4</v>
      </c>
      <c r="B51" s="116" t="s">
        <v>2676</v>
      </c>
      <c r="C51" s="118" t="s">
        <v>31</v>
      </c>
      <c r="D51" s="115" t="s">
        <v>2679</v>
      </c>
      <c r="E51" s="167">
        <v>41516</v>
      </c>
      <c r="F51" s="167">
        <v>41988</v>
      </c>
      <c r="G51" s="150">
        <f t="shared" ref="G51:G107" si="3">IF(AND(E51&lt;&gt;"",F51&lt;&gt;""),((F51-E51)/30),"")</f>
        <v>15.733333333333333</v>
      </c>
      <c r="H51" s="116" t="s">
        <v>2693</v>
      </c>
      <c r="I51" s="115" t="s">
        <v>741</v>
      </c>
      <c r="J51" s="115" t="s">
        <v>760</v>
      </c>
      <c r="K51" s="113">
        <v>414740523</v>
      </c>
      <c r="L51" s="118" t="s">
        <v>1148</v>
      </c>
      <c r="M51" s="112">
        <v>1</v>
      </c>
      <c r="N51" s="118" t="s">
        <v>27</v>
      </c>
      <c r="O51" s="118" t="s">
        <v>1148</v>
      </c>
      <c r="P51" s="78"/>
    </row>
    <row r="52" spans="1:16" s="7" customFormat="1" ht="24.75" customHeight="1" outlineLevel="1" x14ac:dyDescent="0.25">
      <c r="A52" s="135">
        <v>5</v>
      </c>
      <c r="B52" s="116" t="s">
        <v>2676</v>
      </c>
      <c r="C52" s="118" t="s">
        <v>31</v>
      </c>
      <c r="D52" s="115" t="s">
        <v>2680</v>
      </c>
      <c r="E52" s="167">
        <v>42443</v>
      </c>
      <c r="F52" s="167">
        <v>42674</v>
      </c>
      <c r="G52" s="150">
        <f t="shared" si="3"/>
        <v>7.7</v>
      </c>
      <c r="H52" s="116" t="s">
        <v>2694</v>
      </c>
      <c r="I52" s="115" t="s">
        <v>741</v>
      </c>
      <c r="J52" s="115" t="s">
        <v>760</v>
      </c>
      <c r="K52" s="113">
        <v>435177671</v>
      </c>
      <c r="L52" s="118" t="s">
        <v>1148</v>
      </c>
      <c r="M52" s="112">
        <v>1</v>
      </c>
      <c r="N52" s="118" t="s">
        <v>27</v>
      </c>
      <c r="O52" s="118" t="s">
        <v>26</v>
      </c>
      <c r="P52" s="79"/>
    </row>
    <row r="53" spans="1:16" s="7" customFormat="1" ht="24.75" customHeight="1" outlineLevel="1" x14ac:dyDescent="0.25">
      <c r="A53" s="135">
        <v>6</v>
      </c>
      <c r="B53" s="116" t="s">
        <v>2676</v>
      </c>
      <c r="C53" s="118" t="s">
        <v>31</v>
      </c>
      <c r="D53" s="115" t="s">
        <v>2680</v>
      </c>
      <c r="E53" s="167">
        <v>42443</v>
      </c>
      <c r="F53" s="167">
        <v>42674</v>
      </c>
      <c r="G53" s="150">
        <f t="shared" si="3"/>
        <v>7.7</v>
      </c>
      <c r="H53" s="116" t="s">
        <v>2694</v>
      </c>
      <c r="I53" s="115" t="s">
        <v>741</v>
      </c>
      <c r="J53" s="115" t="s">
        <v>761</v>
      </c>
      <c r="K53" s="113">
        <v>435177671</v>
      </c>
      <c r="L53" s="118" t="s">
        <v>1148</v>
      </c>
      <c r="M53" s="112">
        <v>1</v>
      </c>
      <c r="N53" s="118" t="s">
        <v>27</v>
      </c>
      <c r="O53" s="118" t="s">
        <v>26</v>
      </c>
      <c r="P53" s="79"/>
    </row>
    <row r="54" spans="1:16" s="7" customFormat="1" ht="24.75" customHeight="1" outlineLevel="1" x14ac:dyDescent="0.25">
      <c r="A54" s="135">
        <v>7</v>
      </c>
      <c r="B54" s="116" t="s">
        <v>2676</v>
      </c>
      <c r="C54" s="118" t="s">
        <v>31</v>
      </c>
      <c r="D54" s="115" t="s">
        <v>2680</v>
      </c>
      <c r="E54" s="167">
        <v>42443</v>
      </c>
      <c r="F54" s="167">
        <v>42674</v>
      </c>
      <c r="G54" s="150">
        <f t="shared" si="3"/>
        <v>7.7</v>
      </c>
      <c r="H54" s="116" t="s">
        <v>2694</v>
      </c>
      <c r="I54" s="115" t="s">
        <v>741</v>
      </c>
      <c r="J54" s="115" t="s">
        <v>746</v>
      </c>
      <c r="K54" s="113">
        <v>435177671</v>
      </c>
      <c r="L54" s="118" t="s">
        <v>1148</v>
      </c>
      <c r="M54" s="112">
        <v>1</v>
      </c>
      <c r="N54" s="118" t="s">
        <v>27</v>
      </c>
      <c r="O54" s="118" t="s">
        <v>26</v>
      </c>
      <c r="P54" s="79"/>
    </row>
    <row r="55" spans="1:16" s="7" customFormat="1" ht="24.75" customHeight="1" outlineLevel="1" x14ac:dyDescent="0.25">
      <c r="A55" s="135">
        <v>8</v>
      </c>
      <c r="B55" s="116" t="s">
        <v>2676</v>
      </c>
      <c r="C55" s="118" t="s">
        <v>31</v>
      </c>
      <c r="D55" s="115" t="s">
        <v>2681</v>
      </c>
      <c r="E55" s="167">
        <v>42398</v>
      </c>
      <c r="F55" s="167">
        <v>42674</v>
      </c>
      <c r="G55" s="150">
        <f t="shared" si="3"/>
        <v>9.1999999999999993</v>
      </c>
      <c r="H55" s="116" t="s">
        <v>2695</v>
      </c>
      <c r="I55" s="115" t="s">
        <v>741</v>
      </c>
      <c r="J55" s="115" t="s">
        <v>760</v>
      </c>
      <c r="K55" s="113">
        <v>963589966</v>
      </c>
      <c r="L55" s="118" t="s">
        <v>1148</v>
      </c>
      <c r="M55" s="112">
        <v>1</v>
      </c>
      <c r="N55" s="118" t="s">
        <v>27</v>
      </c>
      <c r="O55" s="118" t="s">
        <v>26</v>
      </c>
      <c r="P55" s="79"/>
    </row>
    <row r="56" spans="1:16" s="7" customFormat="1" ht="24.75" customHeight="1" outlineLevel="1" x14ac:dyDescent="0.25">
      <c r="A56" s="135">
        <v>9</v>
      </c>
      <c r="B56" s="116" t="s">
        <v>2676</v>
      </c>
      <c r="C56" s="118" t="s">
        <v>31</v>
      </c>
      <c r="D56" s="115" t="s">
        <v>2682</v>
      </c>
      <c r="E56" s="167">
        <v>42720</v>
      </c>
      <c r="F56" s="167">
        <v>43084</v>
      </c>
      <c r="G56" s="150">
        <f t="shared" si="3"/>
        <v>12.133333333333333</v>
      </c>
      <c r="H56" s="116" t="s">
        <v>2696</v>
      </c>
      <c r="I56" s="115" t="s">
        <v>741</v>
      </c>
      <c r="J56" s="115" t="s">
        <v>761</v>
      </c>
      <c r="K56" s="117">
        <v>3080518567</v>
      </c>
      <c r="L56" s="118" t="s">
        <v>1148</v>
      </c>
      <c r="M56" s="112">
        <v>1</v>
      </c>
      <c r="N56" s="118" t="s">
        <v>27</v>
      </c>
      <c r="O56" s="118" t="s">
        <v>1148</v>
      </c>
      <c r="P56" s="79"/>
    </row>
    <row r="57" spans="1:16" s="7" customFormat="1" ht="24.75" customHeight="1" outlineLevel="1" x14ac:dyDescent="0.25">
      <c r="A57" s="135">
        <v>10</v>
      </c>
      <c r="B57" s="116" t="s">
        <v>2676</v>
      </c>
      <c r="C57" s="118" t="s">
        <v>31</v>
      </c>
      <c r="D57" s="115" t="s">
        <v>2682</v>
      </c>
      <c r="E57" s="167">
        <v>42720</v>
      </c>
      <c r="F57" s="167">
        <v>43084</v>
      </c>
      <c r="G57" s="150">
        <f t="shared" si="3"/>
        <v>12.133333333333333</v>
      </c>
      <c r="H57" s="116" t="s">
        <v>2696</v>
      </c>
      <c r="I57" s="115" t="s">
        <v>741</v>
      </c>
      <c r="J57" s="115" t="s">
        <v>746</v>
      </c>
      <c r="K57" s="117">
        <v>3080518567</v>
      </c>
      <c r="L57" s="118" t="s">
        <v>1148</v>
      </c>
      <c r="M57" s="112">
        <v>1</v>
      </c>
      <c r="N57" s="118" t="s">
        <v>27</v>
      </c>
      <c r="O57" s="118" t="s">
        <v>1148</v>
      </c>
      <c r="P57" s="79"/>
    </row>
    <row r="58" spans="1:16" s="7" customFormat="1" ht="24.75" customHeight="1" outlineLevel="1" x14ac:dyDescent="0.25">
      <c r="A58" s="135">
        <v>11</v>
      </c>
      <c r="B58" s="116" t="s">
        <v>2676</v>
      </c>
      <c r="C58" s="118" t="s">
        <v>31</v>
      </c>
      <c r="D58" s="115" t="s">
        <v>2682</v>
      </c>
      <c r="E58" s="167">
        <v>42720</v>
      </c>
      <c r="F58" s="167">
        <v>43084</v>
      </c>
      <c r="G58" s="150">
        <f t="shared" si="3"/>
        <v>12.133333333333333</v>
      </c>
      <c r="H58" s="116" t="s">
        <v>2696</v>
      </c>
      <c r="I58" s="115" t="s">
        <v>741</v>
      </c>
      <c r="J58" s="115" t="s">
        <v>760</v>
      </c>
      <c r="K58" s="117">
        <v>3080518567</v>
      </c>
      <c r="L58" s="118" t="s">
        <v>1148</v>
      </c>
      <c r="M58" s="112">
        <v>1</v>
      </c>
      <c r="N58" s="118" t="s">
        <v>27</v>
      </c>
      <c r="O58" s="118" t="s">
        <v>1148</v>
      </c>
      <c r="P58" s="79"/>
    </row>
    <row r="59" spans="1:16" s="7" customFormat="1" ht="24.75" customHeight="1" outlineLevel="1" x14ac:dyDescent="0.25">
      <c r="A59" s="135">
        <v>12</v>
      </c>
      <c r="B59" s="116" t="s">
        <v>2676</v>
      </c>
      <c r="C59" s="118" t="s">
        <v>31</v>
      </c>
      <c r="D59" s="115" t="s">
        <v>2683</v>
      </c>
      <c r="E59" s="167">
        <v>43076</v>
      </c>
      <c r="F59" s="167">
        <v>43404</v>
      </c>
      <c r="G59" s="150">
        <f t="shared" si="3"/>
        <v>10.933333333333334</v>
      </c>
      <c r="H59" s="116" t="s">
        <v>2697</v>
      </c>
      <c r="I59" s="115" t="s">
        <v>741</v>
      </c>
      <c r="J59" s="115" t="s">
        <v>756</v>
      </c>
      <c r="K59" s="117">
        <v>805207844</v>
      </c>
      <c r="L59" s="118" t="s">
        <v>1148</v>
      </c>
      <c r="M59" s="112">
        <v>1</v>
      </c>
      <c r="N59" s="118" t="s">
        <v>27</v>
      </c>
      <c r="O59" s="118" t="s">
        <v>1148</v>
      </c>
      <c r="P59" s="79"/>
    </row>
    <row r="60" spans="1:16" s="7" customFormat="1" ht="24.75" customHeight="1" outlineLevel="1" x14ac:dyDescent="0.25">
      <c r="A60" s="135">
        <v>13</v>
      </c>
      <c r="B60" s="116" t="s">
        <v>2676</v>
      </c>
      <c r="C60" s="118" t="s">
        <v>31</v>
      </c>
      <c r="D60" s="115" t="s">
        <v>2683</v>
      </c>
      <c r="E60" s="167">
        <v>43076</v>
      </c>
      <c r="F60" s="167">
        <v>43404</v>
      </c>
      <c r="G60" s="150">
        <f t="shared" si="3"/>
        <v>10.933333333333334</v>
      </c>
      <c r="H60" s="116" t="s">
        <v>2697</v>
      </c>
      <c r="I60" s="115" t="s">
        <v>741</v>
      </c>
      <c r="J60" s="115" t="s">
        <v>766</v>
      </c>
      <c r="K60" s="117">
        <v>805207844</v>
      </c>
      <c r="L60" s="118" t="s">
        <v>1148</v>
      </c>
      <c r="M60" s="112">
        <v>1</v>
      </c>
      <c r="N60" s="118" t="s">
        <v>27</v>
      </c>
      <c r="O60" s="118" t="s">
        <v>1148</v>
      </c>
      <c r="P60" s="79"/>
    </row>
    <row r="61" spans="1:16" s="7" customFormat="1" ht="24.75" customHeight="1" outlineLevel="1" x14ac:dyDescent="0.25">
      <c r="A61" s="135">
        <v>14</v>
      </c>
      <c r="B61" s="116" t="s">
        <v>2676</v>
      </c>
      <c r="C61" s="118" t="s">
        <v>31</v>
      </c>
      <c r="D61" s="115" t="s">
        <v>2684</v>
      </c>
      <c r="E61" s="167">
        <v>43313</v>
      </c>
      <c r="F61" s="167">
        <v>43449</v>
      </c>
      <c r="G61" s="150">
        <f t="shared" si="3"/>
        <v>4.5333333333333332</v>
      </c>
      <c r="H61" s="116" t="s">
        <v>2698</v>
      </c>
      <c r="I61" s="115" t="s">
        <v>741</v>
      </c>
      <c r="J61" s="115" t="s">
        <v>746</v>
      </c>
      <c r="K61" s="117">
        <v>459399286</v>
      </c>
      <c r="L61" s="118" t="s">
        <v>1148</v>
      </c>
      <c r="M61" s="112">
        <v>1</v>
      </c>
      <c r="N61" s="118" t="s">
        <v>27</v>
      </c>
      <c r="O61" s="118" t="s">
        <v>26</v>
      </c>
      <c r="P61" s="79"/>
    </row>
    <row r="62" spans="1:16" s="7" customFormat="1" ht="24.75" customHeight="1" outlineLevel="1" x14ac:dyDescent="0.25">
      <c r="A62" s="135">
        <v>15</v>
      </c>
      <c r="B62" s="116" t="s">
        <v>2676</v>
      </c>
      <c r="C62" s="118" t="s">
        <v>31</v>
      </c>
      <c r="D62" s="115" t="s">
        <v>2684</v>
      </c>
      <c r="E62" s="167">
        <v>43313</v>
      </c>
      <c r="F62" s="167">
        <v>43449</v>
      </c>
      <c r="G62" s="150">
        <f t="shared" si="3"/>
        <v>4.5333333333333332</v>
      </c>
      <c r="H62" s="116" t="s">
        <v>2698</v>
      </c>
      <c r="I62" s="115" t="s">
        <v>741</v>
      </c>
      <c r="J62" s="115" t="s">
        <v>760</v>
      </c>
      <c r="K62" s="117">
        <v>459399286</v>
      </c>
      <c r="L62" s="118" t="s">
        <v>1148</v>
      </c>
      <c r="M62" s="112">
        <v>1</v>
      </c>
      <c r="N62" s="118" t="s">
        <v>27</v>
      </c>
      <c r="O62" s="118" t="s">
        <v>26</v>
      </c>
      <c r="P62" s="79"/>
    </row>
    <row r="63" spans="1:16" s="7" customFormat="1" ht="24.75" customHeight="1" outlineLevel="1" x14ac:dyDescent="0.25">
      <c r="A63" s="135">
        <v>16</v>
      </c>
      <c r="B63" s="116" t="s">
        <v>2676</v>
      </c>
      <c r="C63" s="118" t="s">
        <v>31</v>
      </c>
      <c r="D63" s="115" t="s">
        <v>2684</v>
      </c>
      <c r="E63" s="167">
        <v>43313</v>
      </c>
      <c r="F63" s="167">
        <v>43449</v>
      </c>
      <c r="G63" s="150">
        <f t="shared" si="3"/>
        <v>4.5333333333333332</v>
      </c>
      <c r="H63" s="116" t="s">
        <v>2698</v>
      </c>
      <c r="I63" s="115" t="s">
        <v>741</v>
      </c>
      <c r="J63" s="115" t="s">
        <v>761</v>
      </c>
      <c r="K63" s="117">
        <v>459399286</v>
      </c>
      <c r="L63" s="118" t="s">
        <v>1148</v>
      </c>
      <c r="M63" s="112">
        <v>1</v>
      </c>
      <c r="N63" s="118" t="s">
        <v>27</v>
      </c>
      <c r="O63" s="118" t="s">
        <v>26</v>
      </c>
      <c r="P63" s="79"/>
    </row>
    <row r="64" spans="1:16" s="7" customFormat="1" ht="24.75" customHeight="1" outlineLevel="1" x14ac:dyDescent="0.25">
      <c r="A64" s="135">
        <v>17</v>
      </c>
      <c r="B64" s="116" t="s">
        <v>2676</v>
      </c>
      <c r="C64" s="118" t="s">
        <v>31</v>
      </c>
      <c r="D64" s="115" t="s">
        <v>2685</v>
      </c>
      <c r="E64" s="167">
        <v>43313</v>
      </c>
      <c r="F64" s="167">
        <v>43449</v>
      </c>
      <c r="G64" s="150">
        <f t="shared" si="3"/>
        <v>4.5333333333333332</v>
      </c>
      <c r="H64" s="116" t="s">
        <v>2699</v>
      </c>
      <c r="I64" s="115" t="s">
        <v>741</v>
      </c>
      <c r="J64" s="115" t="s">
        <v>756</v>
      </c>
      <c r="K64" s="117">
        <v>118438737</v>
      </c>
      <c r="L64" s="118" t="s">
        <v>1148</v>
      </c>
      <c r="M64" s="112">
        <v>1</v>
      </c>
      <c r="N64" s="118" t="s">
        <v>27</v>
      </c>
      <c r="O64" s="118" t="s">
        <v>1148</v>
      </c>
      <c r="P64" s="79"/>
    </row>
    <row r="65" spans="1:16" s="7" customFormat="1" ht="24.75" customHeight="1" outlineLevel="1" x14ac:dyDescent="0.25">
      <c r="A65" s="135">
        <v>18</v>
      </c>
      <c r="B65" s="116" t="s">
        <v>2676</v>
      </c>
      <c r="C65" s="118" t="s">
        <v>31</v>
      </c>
      <c r="D65" s="115" t="s">
        <v>2685</v>
      </c>
      <c r="E65" s="167">
        <v>43313</v>
      </c>
      <c r="F65" s="167">
        <v>43449</v>
      </c>
      <c r="G65" s="150">
        <f t="shared" si="3"/>
        <v>4.5333333333333332</v>
      </c>
      <c r="H65" s="116" t="s">
        <v>2699</v>
      </c>
      <c r="I65" s="115" t="s">
        <v>741</v>
      </c>
      <c r="J65" s="115" t="s">
        <v>766</v>
      </c>
      <c r="K65" s="117">
        <v>118438737</v>
      </c>
      <c r="L65" s="118" t="s">
        <v>1148</v>
      </c>
      <c r="M65" s="112">
        <v>1</v>
      </c>
      <c r="N65" s="118" t="s">
        <v>27</v>
      </c>
      <c r="O65" s="118" t="s">
        <v>1148</v>
      </c>
      <c r="P65" s="79"/>
    </row>
    <row r="66" spans="1:16" s="7" customFormat="1" ht="24.75" customHeight="1" outlineLevel="1" x14ac:dyDescent="0.25">
      <c r="A66" s="135">
        <v>19</v>
      </c>
      <c r="B66" s="116" t="s">
        <v>2676</v>
      </c>
      <c r="C66" s="118" t="s">
        <v>31</v>
      </c>
      <c r="D66" s="115" t="s">
        <v>2685</v>
      </c>
      <c r="E66" s="167">
        <v>43313</v>
      </c>
      <c r="F66" s="167">
        <v>43449</v>
      </c>
      <c r="G66" s="150">
        <f t="shared" si="3"/>
        <v>4.5333333333333332</v>
      </c>
      <c r="H66" s="116" t="s">
        <v>2699</v>
      </c>
      <c r="I66" s="115" t="s">
        <v>741</v>
      </c>
      <c r="J66" s="115" t="s">
        <v>750</v>
      </c>
      <c r="K66" s="117">
        <v>118438737</v>
      </c>
      <c r="L66" s="118" t="s">
        <v>1148</v>
      </c>
      <c r="M66" s="112">
        <v>1</v>
      </c>
      <c r="N66" s="118" t="s">
        <v>27</v>
      </c>
      <c r="O66" s="118" t="s">
        <v>1148</v>
      </c>
      <c r="P66" s="79"/>
    </row>
    <row r="67" spans="1:16" s="7" customFormat="1" ht="24.75" customHeight="1" outlineLevel="1" x14ac:dyDescent="0.25">
      <c r="A67" s="135">
        <v>20</v>
      </c>
      <c r="B67" s="116" t="s">
        <v>2676</v>
      </c>
      <c r="C67" s="118" t="s">
        <v>31</v>
      </c>
      <c r="D67" s="115" t="s">
        <v>2685</v>
      </c>
      <c r="E67" s="167">
        <v>43313</v>
      </c>
      <c r="F67" s="167">
        <v>43449</v>
      </c>
      <c r="G67" s="150">
        <f t="shared" si="3"/>
        <v>4.5333333333333332</v>
      </c>
      <c r="H67" s="116" t="s">
        <v>2699</v>
      </c>
      <c r="I67" s="115" t="s">
        <v>741</v>
      </c>
      <c r="J67" s="115" t="s">
        <v>754</v>
      </c>
      <c r="K67" s="117">
        <v>118438737</v>
      </c>
      <c r="L67" s="118" t="s">
        <v>1148</v>
      </c>
      <c r="M67" s="112">
        <v>1</v>
      </c>
      <c r="N67" s="118" t="s">
        <v>27</v>
      </c>
      <c r="O67" s="118" t="s">
        <v>1148</v>
      </c>
      <c r="P67" s="79"/>
    </row>
    <row r="68" spans="1:16" s="7" customFormat="1" ht="24.75" customHeight="1" outlineLevel="1" x14ac:dyDescent="0.25">
      <c r="A68" s="135">
        <v>21</v>
      </c>
      <c r="B68" s="116" t="s">
        <v>2676</v>
      </c>
      <c r="C68" s="118" t="s">
        <v>31</v>
      </c>
      <c r="D68" s="115" t="s">
        <v>2686</v>
      </c>
      <c r="E68" s="167">
        <v>43483</v>
      </c>
      <c r="F68" s="167">
        <v>43822</v>
      </c>
      <c r="G68" s="150">
        <f t="shared" si="3"/>
        <v>11.3</v>
      </c>
      <c r="H68" s="116" t="s">
        <v>2696</v>
      </c>
      <c r="I68" s="115" t="s">
        <v>741</v>
      </c>
      <c r="J68" s="115" t="s">
        <v>746</v>
      </c>
      <c r="K68" s="117">
        <v>3080476473</v>
      </c>
      <c r="L68" s="118" t="s">
        <v>1148</v>
      </c>
      <c r="M68" s="112">
        <v>1</v>
      </c>
      <c r="N68" s="118" t="s">
        <v>27</v>
      </c>
      <c r="O68" s="118" t="s">
        <v>1148</v>
      </c>
      <c r="P68" s="79"/>
    </row>
    <row r="69" spans="1:16" s="7" customFormat="1" ht="24.75" customHeight="1" outlineLevel="1" x14ac:dyDescent="0.25">
      <c r="A69" s="135">
        <v>22</v>
      </c>
      <c r="B69" s="116" t="s">
        <v>2676</v>
      </c>
      <c r="C69" s="118" t="s">
        <v>31</v>
      </c>
      <c r="D69" s="115" t="s">
        <v>2686</v>
      </c>
      <c r="E69" s="167">
        <v>43483</v>
      </c>
      <c r="F69" s="167">
        <v>43822</v>
      </c>
      <c r="G69" s="150">
        <f t="shared" si="3"/>
        <v>11.3</v>
      </c>
      <c r="H69" s="116" t="s">
        <v>2696</v>
      </c>
      <c r="I69" s="115" t="s">
        <v>741</v>
      </c>
      <c r="J69" s="115" t="s">
        <v>760</v>
      </c>
      <c r="K69" s="117">
        <v>3080476473</v>
      </c>
      <c r="L69" s="118" t="s">
        <v>1148</v>
      </c>
      <c r="M69" s="112">
        <v>1</v>
      </c>
      <c r="N69" s="118" t="s">
        <v>27</v>
      </c>
      <c r="O69" s="118" t="s">
        <v>1148</v>
      </c>
      <c r="P69" s="79"/>
    </row>
    <row r="70" spans="1:16" s="7" customFormat="1" ht="24.75" customHeight="1" outlineLevel="1" x14ac:dyDescent="0.25">
      <c r="A70" s="135">
        <v>23</v>
      </c>
      <c r="B70" s="116" t="s">
        <v>2676</v>
      </c>
      <c r="C70" s="118" t="s">
        <v>31</v>
      </c>
      <c r="D70" s="115" t="s">
        <v>2686</v>
      </c>
      <c r="E70" s="167">
        <v>43483</v>
      </c>
      <c r="F70" s="167">
        <v>43822</v>
      </c>
      <c r="G70" s="150">
        <f t="shared" si="3"/>
        <v>11.3</v>
      </c>
      <c r="H70" s="116" t="s">
        <v>2696</v>
      </c>
      <c r="I70" s="115" t="s">
        <v>741</v>
      </c>
      <c r="J70" s="115" t="s">
        <v>761</v>
      </c>
      <c r="K70" s="117">
        <v>3080476473</v>
      </c>
      <c r="L70" s="118" t="s">
        <v>1148</v>
      </c>
      <c r="M70" s="112">
        <v>1</v>
      </c>
      <c r="N70" s="118" t="s">
        <v>27</v>
      </c>
      <c r="O70" s="118" t="s">
        <v>1148</v>
      </c>
      <c r="P70" s="79"/>
    </row>
    <row r="71" spans="1:16" s="7" customFormat="1" ht="24.75" customHeight="1" outlineLevel="1" x14ac:dyDescent="0.25">
      <c r="A71" s="135">
        <v>24</v>
      </c>
      <c r="B71" s="116" t="s">
        <v>2676</v>
      </c>
      <c r="C71" s="118" t="s">
        <v>31</v>
      </c>
      <c r="D71" s="115" t="s">
        <v>2687</v>
      </c>
      <c r="E71" s="167">
        <v>43483</v>
      </c>
      <c r="F71" s="167">
        <v>43822</v>
      </c>
      <c r="G71" s="150">
        <f t="shared" si="3"/>
        <v>11.3</v>
      </c>
      <c r="H71" s="116" t="s">
        <v>2700</v>
      </c>
      <c r="I71" s="115" t="s">
        <v>741</v>
      </c>
      <c r="J71" s="115" t="s">
        <v>766</v>
      </c>
      <c r="K71" s="117">
        <v>993170846</v>
      </c>
      <c r="L71" s="118" t="s">
        <v>1148</v>
      </c>
      <c r="M71" s="112">
        <v>1</v>
      </c>
      <c r="N71" s="118" t="s">
        <v>27</v>
      </c>
      <c r="O71" s="118" t="s">
        <v>1148</v>
      </c>
      <c r="P71" s="79"/>
    </row>
    <row r="72" spans="1:16" s="7" customFormat="1" ht="24.75" customHeight="1" outlineLevel="1" x14ac:dyDescent="0.25">
      <c r="A72" s="135">
        <v>25</v>
      </c>
      <c r="B72" s="116" t="s">
        <v>2676</v>
      </c>
      <c r="C72" s="118" t="s">
        <v>31</v>
      </c>
      <c r="D72" s="115" t="s">
        <v>2687</v>
      </c>
      <c r="E72" s="167">
        <v>43483</v>
      </c>
      <c r="F72" s="167">
        <v>43822</v>
      </c>
      <c r="G72" s="150">
        <f t="shared" si="3"/>
        <v>11.3</v>
      </c>
      <c r="H72" s="116" t="s">
        <v>2700</v>
      </c>
      <c r="I72" s="115" t="s">
        <v>741</v>
      </c>
      <c r="J72" s="115" t="s">
        <v>756</v>
      </c>
      <c r="K72" s="117">
        <v>993170846</v>
      </c>
      <c r="L72" s="118" t="s">
        <v>1148</v>
      </c>
      <c r="M72" s="112">
        <v>1</v>
      </c>
      <c r="N72" s="118" t="s">
        <v>27</v>
      </c>
      <c r="O72" s="118" t="s">
        <v>1148</v>
      </c>
      <c r="P72" s="79"/>
    </row>
    <row r="73" spans="1:16" s="7" customFormat="1" ht="24.75" customHeight="1" outlineLevel="1" x14ac:dyDescent="0.25">
      <c r="A73" s="135">
        <v>26</v>
      </c>
      <c r="B73" s="116" t="s">
        <v>2676</v>
      </c>
      <c r="C73" s="118" t="s">
        <v>31</v>
      </c>
      <c r="D73" s="115" t="s">
        <v>2688</v>
      </c>
      <c r="E73" s="167">
        <v>43450</v>
      </c>
      <c r="F73" s="167">
        <v>43921</v>
      </c>
      <c r="G73" s="150">
        <f t="shared" si="3"/>
        <v>15.7</v>
      </c>
      <c r="H73" s="116" t="s">
        <v>2701</v>
      </c>
      <c r="I73" s="115" t="s">
        <v>741</v>
      </c>
      <c r="J73" s="115" t="s">
        <v>746</v>
      </c>
      <c r="K73" s="117">
        <v>1497199794</v>
      </c>
      <c r="L73" s="118" t="s">
        <v>1148</v>
      </c>
      <c r="M73" s="112">
        <v>1</v>
      </c>
      <c r="N73" s="118" t="s">
        <v>27</v>
      </c>
      <c r="O73" s="118" t="s">
        <v>1148</v>
      </c>
      <c r="P73" s="79"/>
    </row>
    <row r="74" spans="1:16" s="7" customFormat="1" ht="24.75" customHeight="1" outlineLevel="1" x14ac:dyDescent="0.25">
      <c r="A74" s="135">
        <v>27</v>
      </c>
      <c r="B74" s="116" t="s">
        <v>2676</v>
      </c>
      <c r="C74" s="118" t="s">
        <v>31</v>
      </c>
      <c r="D74" s="115" t="s">
        <v>2688</v>
      </c>
      <c r="E74" s="167">
        <v>43450</v>
      </c>
      <c r="F74" s="167">
        <v>43921</v>
      </c>
      <c r="G74" s="150">
        <f t="shared" si="3"/>
        <v>15.7</v>
      </c>
      <c r="H74" s="116" t="s">
        <v>2701</v>
      </c>
      <c r="I74" s="115" t="s">
        <v>741</v>
      </c>
      <c r="J74" s="115" t="s">
        <v>760</v>
      </c>
      <c r="K74" s="117">
        <v>1497199794</v>
      </c>
      <c r="L74" s="118" t="s">
        <v>1148</v>
      </c>
      <c r="M74" s="112">
        <v>1</v>
      </c>
      <c r="N74" s="118" t="s">
        <v>27</v>
      </c>
      <c r="O74" s="118" t="s">
        <v>1148</v>
      </c>
      <c r="P74" s="79"/>
    </row>
    <row r="75" spans="1:16" s="7" customFormat="1" ht="24.75" customHeight="1" outlineLevel="1" x14ac:dyDescent="0.25">
      <c r="A75" s="135">
        <v>28</v>
      </c>
      <c r="B75" s="116" t="s">
        <v>2676</v>
      </c>
      <c r="C75" s="118" t="s">
        <v>31</v>
      </c>
      <c r="D75" s="115" t="s">
        <v>2688</v>
      </c>
      <c r="E75" s="167">
        <v>43450</v>
      </c>
      <c r="F75" s="167">
        <v>43921</v>
      </c>
      <c r="G75" s="150">
        <f t="shared" si="3"/>
        <v>15.7</v>
      </c>
      <c r="H75" s="116" t="s">
        <v>2701</v>
      </c>
      <c r="I75" s="115" t="s">
        <v>741</v>
      </c>
      <c r="J75" s="115" t="s">
        <v>761</v>
      </c>
      <c r="K75" s="117">
        <v>1497199794</v>
      </c>
      <c r="L75" s="118" t="s">
        <v>1148</v>
      </c>
      <c r="M75" s="112">
        <v>1</v>
      </c>
      <c r="N75" s="118" t="s">
        <v>27</v>
      </c>
      <c r="O75" s="118" t="s">
        <v>1148</v>
      </c>
      <c r="P75" s="79"/>
    </row>
    <row r="76" spans="1:16" s="7" customFormat="1" ht="24.75" customHeight="1" outlineLevel="1" x14ac:dyDescent="0.25">
      <c r="A76" s="135">
        <v>29</v>
      </c>
      <c r="B76" s="116" t="s">
        <v>2676</v>
      </c>
      <c r="C76" s="118" t="s">
        <v>31</v>
      </c>
      <c r="D76" s="115" t="s">
        <v>2689</v>
      </c>
      <c r="E76" s="167">
        <v>43450</v>
      </c>
      <c r="F76" s="167">
        <v>43921</v>
      </c>
      <c r="G76" s="150">
        <f t="shared" si="3"/>
        <v>15.7</v>
      </c>
      <c r="H76" s="116" t="s">
        <v>2702</v>
      </c>
      <c r="I76" s="115" t="s">
        <v>741</v>
      </c>
      <c r="J76" s="115" t="s">
        <v>756</v>
      </c>
      <c r="K76" s="117">
        <v>241718053</v>
      </c>
      <c r="L76" s="118" t="s">
        <v>1148</v>
      </c>
      <c r="M76" s="112">
        <v>1</v>
      </c>
      <c r="N76" s="118" t="s">
        <v>27</v>
      </c>
      <c r="O76" s="118" t="s">
        <v>1148</v>
      </c>
      <c r="P76" s="79"/>
    </row>
    <row r="77" spans="1:16" s="7" customFormat="1" ht="24.75" customHeight="1" outlineLevel="1" x14ac:dyDescent="0.25">
      <c r="A77" s="135">
        <v>30</v>
      </c>
      <c r="B77" s="116" t="s">
        <v>2676</v>
      </c>
      <c r="C77" s="118" t="s">
        <v>31</v>
      </c>
      <c r="D77" s="115" t="s">
        <v>2689</v>
      </c>
      <c r="E77" s="167">
        <v>43450</v>
      </c>
      <c r="F77" s="167">
        <v>43921</v>
      </c>
      <c r="G77" s="150">
        <f t="shared" si="3"/>
        <v>15.7</v>
      </c>
      <c r="H77" s="116" t="s">
        <v>2702</v>
      </c>
      <c r="I77" s="115" t="s">
        <v>741</v>
      </c>
      <c r="J77" s="115" t="s">
        <v>766</v>
      </c>
      <c r="K77" s="117">
        <v>241718053</v>
      </c>
      <c r="L77" s="118" t="s">
        <v>1148</v>
      </c>
      <c r="M77" s="112">
        <v>1</v>
      </c>
      <c r="N77" s="118" t="s">
        <v>27</v>
      </c>
      <c r="O77" s="118" t="s">
        <v>1148</v>
      </c>
      <c r="P77" s="79"/>
    </row>
    <row r="78" spans="1:16" s="7" customFormat="1" ht="24.75" customHeight="1" outlineLevel="1" x14ac:dyDescent="0.25">
      <c r="A78" s="135">
        <v>31</v>
      </c>
      <c r="B78" s="116" t="s">
        <v>2676</v>
      </c>
      <c r="C78" s="118" t="s">
        <v>31</v>
      </c>
      <c r="D78" s="115" t="s">
        <v>2689</v>
      </c>
      <c r="E78" s="167">
        <v>43450</v>
      </c>
      <c r="F78" s="167">
        <v>43921</v>
      </c>
      <c r="G78" s="150">
        <f t="shared" si="3"/>
        <v>15.7</v>
      </c>
      <c r="H78" s="116" t="s">
        <v>2702</v>
      </c>
      <c r="I78" s="115" t="s">
        <v>741</v>
      </c>
      <c r="J78" s="115" t="s">
        <v>750</v>
      </c>
      <c r="K78" s="117">
        <v>241718053</v>
      </c>
      <c r="L78" s="118" t="s">
        <v>1148</v>
      </c>
      <c r="M78" s="112">
        <v>1</v>
      </c>
      <c r="N78" s="118" t="s">
        <v>27</v>
      </c>
      <c r="O78" s="118" t="s">
        <v>1148</v>
      </c>
      <c r="P78" s="79"/>
    </row>
    <row r="79" spans="1:16" s="7" customFormat="1" ht="24.75" customHeight="1" outlineLevel="1" x14ac:dyDescent="0.25">
      <c r="A79" s="135">
        <v>32</v>
      </c>
      <c r="B79" s="116" t="s">
        <v>2677</v>
      </c>
      <c r="C79" s="118" t="s">
        <v>31</v>
      </c>
      <c r="D79" s="115" t="s">
        <v>2690</v>
      </c>
      <c r="E79" s="167">
        <v>42129</v>
      </c>
      <c r="F79" s="167">
        <v>42352</v>
      </c>
      <c r="G79" s="150">
        <f t="shared" si="3"/>
        <v>7.4333333333333336</v>
      </c>
      <c r="H79" s="116" t="s">
        <v>2703</v>
      </c>
      <c r="I79" s="115" t="s">
        <v>741</v>
      </c>
      <c r="J79" s="115" t="s">
        <v>746</v>
      </c>
      <c r="K79" s="117">
        <v>43999297</v>
      </c>
      <c r="L79" s="118" t="s">
        <v>1148</v>
      </c>
      <c r="M79" s="112">
        <v>1</v>
      </c>
      <c r="N79" s="118" t="s">
        <v>27</v>
      </c>
      <c r="O79" s="118" t="s">
        <v>26</v>
      </c>
      <c r="P79" s="79"/>
    </row>
    <row r="80" spans="1:16" s="7" customFormat="1" ht="24.75" customHeight="1" outlineLevel="1" x14ac:dyDescent="0.25">
      <c r="A80" s="135">
        <v>33</v>
      </c>
      <c r="B80" s="116" t="s">
        <v>2676</v>
      </c>
      <c r="C80" s="118" t="s">
        <v>31</v>
      </c>
      <c r="D80" s="115" t="s">
        <v>2691</v>
      </c>
      <c r="E80" s="167">
        <v>42676</v>
      </c>
      <c r="F80" s="167">
        <v>43312</v>
      </c>
      <c r="G80" s="150">
        <f t="shared" si="3"/>
        <v>21.2</v>
      </c>
      <c r="H80" s="116" t="s">
        <v>2692</v>
      </c>
      <c r="I80" s="115" t="s">
        <v>741</v>
      </c>
      <c r="J80" s="115" t="s">
        <v>756</v>
      </c>
      <c r="K80" s="117">
        <v>468404257</v>
      </c>
      <c r="L80" s="118" t="s">
        <v>1148</v>
      </c>
      <c r="M80" s="112">
        <v>1</v>
      </c>
      <c r="N80" s="118" t="s">
        <v>27</v>
      </c>
      <c r="O80" s="118" t="s">
        <v>1148</v>
      </c>
      <c r="P80" s="79"/>
    </row>
    <row r="81" spans="1:16" s="7" customFormat="1" ht="24.75" customHeight="1" outlineLevel="1" x14ac:dyDescent="0.25">
      <c r="A81" s="135">
        <v>34</v>
      </c>
      <c r="B81" s="116" t="s">
        <v>2676</v>
      </c>
      <c r="C81" s="118" t="s">
        <v>31</v>
      </c>
      <c r="D81" s="115" t="s">
        <v>2691</v>
      </c>
      <c r="E81" s="167">
        <v>42676</v>
      </c>
      <c r="F81" s="167">
        <v>43312</v>
      </c>
      <c r="G81" s="150">
        <f t="shared" si="3"/>
        <v>21.2</v>
      </c>
      <c r="H81" s="116" t="s">
        <v>2692</v>
      </c>
      <c r="I81" s="115" t="s">
        <v>741</v>
      </c>
      <c r="J81" s="115" t="s">
        <v>766</v>
      </c>
      <c r="K81" s="117">
        <v>468404257</v>
      </c>
      <c r="L81" s="118" t="s">
        <v>1148</v>
      </c>
      <c r="M81" s="112">
        <v>1</v>
      </c>
      <c r="N81" s="118" t="s">
        <v>27</v>
      </c>
      <c r="O81" s="118" t="s">
        <v>1148</v>
      </c>
      <c r="P81" s="79"/>
    </row>
    <row r="82" spans="1:16" s="7" customFormat="1" ht="24.75" customHeight="1" outlineLevel="1" x14ac:dyDescent="0.25">
      <c r="A82" s="135">
        <v>35</v>
      </c>
      <c r="B82" s="116" t="s">
        <v>2676</v>
      </c>
      <c r="C82" s="118" t="s">
        <v>31</v>
      </c>
      <c r="D82" s="115" t="s">
        <v>2691</v>
      </c>
      <c r="E82" s="167">
        <v>42676</v>
      </c>
      <c r="F82" s="167">
        <v>43312</v>
      </c>
      <c r="G82" s="150">
        <f t="shared" si="3"/>
        <v>21.2</v>
      </c>
      <c r="H82" s="116" t="s">
        <v>2692</v>
      </c>
      <c r="I82" s="115" t="s">
        <v>741</v>
      </c>
      <c r="J82" s="115" t="s">
        <v>750</v>
      </c>
      <c r="K82" s="117">
        <v>468404257</v>
      </c>
      <c r="L82" s="118" t="s">
        <v>1148</v>
      </c>
      <c r="M82" s="112">
        <v>1</v>
      </c>
      <c r="N82" s="118" t="s">
        <v>27</v>
      </c>
      <c r="O82" s="118" t="s">
        <v>1148</v>
      </c>
      <c r="P82" s="79"/>
    </row>
    <row r="83" spans="1:16" s="7" customFormat="1" ht="24.75" customHeight="1" outlineLevel="1" x14ac:dyDescent="0.25">
      <c r="A83" s="135">
        <v>36</v>
      </c>
      <c r="B83" s="116" t="s">
        <v>2676</v>
      </c>
      <c r="C83" s="118" t="s">
        <v>31</v>
      </c>
      <c r="D83" s="115" t="s">
        <v>2691</v>
      </c>
      <c r="E83" s="167">
        <v>42676</v>
      </c>
      <c r="F83" s="167">
        <v>43312</v>
      </c>
      <c r="G83" s="150">
        <f t="shared" si="3"/>
        <v>21.2</v>
      </c>
      <c r="H83" s="116" t="s">
        <v>2692</v>
      </c>
      <c r="I83" s="115" t="s">
        <v>741</v>
      </c>
      <c r="J83" s="115" t="s">
        <v>754</v>
      </c>
      <c r="K83" s="117">
        <v>468404257</v>
      </c>
      <c r="L83" s="118" t="s">
        <v>1148</v>
      </c>
      <c r="M83" s="112">
        <v>1</v>
      </c>
      <c r="N83" s="118" t="s">
        <v>27</v>
      </c>
      <c r="O83" s="118" t="s">
        <v>1148</v>
      </c>
      <c r="P83" s="79"/>
    </row>
    <row r="84" spans="1:16" s="7" customFormat="1" ht="24.75" customHeight="1" outlineLevel="1" x14ac:dyDescent="0.25">
      <c r="A84" s="135">
        <v>37</v>
      </c>
      <c r="B84" s="116" t="s">
        <v>2676</v>
      </c>
      <c r="C84" s="118" t="s">
        <v>31</v>
      </c>
      <c r="D84" s="63" t="s">
        <v>2724</v>
      </c>
      <c r="E84" s="136">
        <v>43313</v>
      </c>
      <c r="F84" s="136">
        <v>43444</v>
      </c>
      <c r="G84" s="150">
        <f t="shared" si="3"/>
        <v>4.3666666666666663</v>
      </c>
      <c r="H84" s="114" t="s">
        <v>2725</v>
      </c>
      <c r="I84" s="63" t="s">
        <v>1134</v>
      </c>
      <c r="J84" s="63" t="s">
        <v>1136</v>
      </c>
      <c r="K84" s="66">
        <v>179132819</v>
      </c>
      <c r="L84" s="65" t="s">
        <v>1148</v>
      </c>
      <c r="M84" s="67">
        <v>1</v>
      </c>
      <c r="N84" s="65" t="s">
        <v>27</v>
      </c>
      <c r="O84" s="65" t="s">
        <v>1148</v>
      </c>
      <c r="P84" s="79"/>
    </row>
    <row r="85" spans="1:16" s="7" customFormat="1" ht="24.75" customHeight="1" outlineLevel="1" x14ac:dyDescent="0.25">
      <c r="A85" s="135">
        <v>38</v>
      </c>
      <c r="B85" s="116" t="s">
        <v>2676</v>
      </c>
      <c r="C85" s="118" t="s">
        <v>31</v>
      </c>
      <c r="D85" s="63" t="s">
        <v>2707</v>
      </c>
      <c r="E85" s="136">
        <v>43922</v>
      </c>
      <c r="F85" s="136">
        <v>44165</v>
      </c>
      <c r="G85" s="150">
        <f t="shared" si="3"/>
        <v>8.1</v>
      </c>
      <c r="H85" s="64" t="s">
        <v>2726</v>
      </c>
      <c r="I85" s="115" t="s">
        <v>1134</v>
      </c>
      <c r="J85" s="115" t="s">
        <v>1136</v>
      </c>
      <c r="K85" s="66">
        <v>877128612</v>
      </c>
      <c r="L85" s="118" t="s">
        <v>1148</v>
      </c>
      <c r="M85" s="112">
        <v>1</v>
      </c>
      <c r="N85" s="65" t="s">
        <v>1151</v>
      </c>
      <c r="O85" s="118" t="s">
        <v>1148</v>
      </c>
      <c r="P85" s="79"/>
    </row>
    <row r="86" spans="1:16" s="7" customFormat="1" ht="24.75" customHeight="1" outlineLevel="1" x14ac:dyDescent="0.25">
      <c r="A86" s="135">
        <v>39</v>
      </c>
      <c r="B86" s="116" t="s">
        <v>2676</v>
      </c>
      <c r="C86" s="118" t="s">
        <v>31</v>
      </c>
      <c r="D86" s="115" t="s">
        <v>2707</v>
      </c>
      <c r="E86" s="136">
        <v>43922</v>
      </c>
      <c r="F86" s="136">
        <v>44165</v>
      </c>
      <c r="G86" s="150">
        <f t="shared" si="3"/>
        <v>8.1</v>
      </c>
      <c r="H86" s="116" t="s">
        <v>2726</v>
      </c>
      <c r="I86" s="115" t="s">
        <v>1134</v>
      </c>
      <c r="J86" s="115" t="s">
        <v>1137</v>
      </c>
      <c r="K86" s="117">
        <v>877128612</v>
      </c>
      <c r="L86" s="118" t="s">
        <v>1148</v>
      </c>
      <c r="M86" s="112">
        <v>1</v>
      </c>
      <c r="N86" s="118" t="s">
        <v>1151</v>
      </c>
      <c r="O86" s="118" t="s">
        <v>1148</v>
      </c>
      <c r="P86" s="79"/>
    </row>
    <row r="87" spans="1:16" s="7" customFormat="1" ht="24.75" customHeight="1" outlineLevel="1" x14ac:dyDescent="0.25">
      <c r="A87" s="135">
        <v>40</v>
      </c>
      <c r="B87" s="116" t="s">
        <v>2676</v>
      </c>
      <c r="C87" s="118" t="s">
        <v>31</v>
      </c>
      <c r="D87" s="115" t="s">
        <v>2707</v>
      </c>
      <c r="E87" s="136">
        <v>43922</v>
      </c>
      <c r="F87" s="136">
        <v>44165</v>
      </c>
      <c r="G87" s="150">
        <f t="shared" si="3"/>
        <v>8.1</v>
      </c>
      <c r="H87" s="116" t="s">
        <v>2726</v>
      </c>
      <c r="I87" s="115" t="s">
        <v>1134</v>
      </c>
      <c r="J87" s="115" t="s">
        <v>1139</v>
      </c>
      <c r="K87" s="117">
        <v>877128612</v>
      </c>
      <c r="L87" s="118" t="s">
        <v>1148</v>
      </c>
      <c r="M87" s="112">
        <v>1</v>
      </c>
      <c r="N87" s="118" t="s">
        <v>1151</v>
      </c>
      <c r="O87" s="118" t="s">
        <v>1148</v>
      </c>
      <c r="P87" s="79"/>
    </row>
    <row r="88" spans="1:16" s="7" customFormat="1" ht="24.75" customHeight="1" outlineLevel="1" x14ac:dyDescent="0.25">
      <c r="A88" s="135">
        <v>41</v>
      </c>
      <c r="B88" s="116" t="s">
        <v>2676</v>
      </c>
      <c r="C88" s="118" t="s">
        <v>31</v>
      </c>
      <c r="D88" s="115" t="s">
        <v>2707</v>
      </c>
      <c r="E88" s="136">
        <v>43922</v>
      </c>
      <c r="F88" s="136">
        <v>44165</v>
      </c>
      <c r="G88" s="150">
        <f t="shared" si="3"/>
        <v>8.1</v>
      </c>
      <c r="H88" s="116" t="s">
        <v>2726</v>
      </c>
      <c r="I88" s="115" t="s">
        <v>1134</v>
      </c>
      <c r="J88" s="115" t="s">
        <v>1138</v>
      </c>
      <c r="K88" s="117">
        <v>877128612</v>
      </c>
      <c r="L88" s="118" t="s">
        <v>1148</v>
      </c>
      <c r="M88" s="112">
        <v>1</v>
      </c>
      <c r="N88" s="118" t="s">
        <v>1151</v>
      </c>
      <c r="O88" s="118" t="s">
        <v>1148</v>
      </c>
      <c r="P88" s="79"/>
    </row>
    <row r="89" spans="1:16" s="7" customFormat="1" ht="24.75" customHeight="1" outlineLevel="1" x14ac:dyDescent="0.25">
      <c r="A89" s="135">
        <v>42</v>
      </c>
      <c r="B89" s="116" t="s">
        <v>2676</v>
      </c>
      <c r="C89" s="118" t="s">
        <v>31</v>
      </c>
      <c r="D89" s="115" t="s">
        <v>2707</v>
      </c>
      <c r="E89" s="136">
        <v>43922</v>
      </c>
      <c r="F89" s="136">
        <v>44165</v>
      </c>
      <c r="G89" s="150">
        <f t="shared" si="3"/>
        <v>8.1</v>
      </c>
      <c r="H89" s="116" t="s">
        <v>2726</v>
      </c>
      <c r="I89" s="115" t="s">
        <v>1134</v>
      </c>
      <c r="J89" s="115" t="s">
        <v>1141</v>
      </c>
      <c r="K89" s="117">
        <v>877128612</v>
      </c>
      <c r="L89" s="118" t="s">
        <v>1148</v>
      </c>
      <c r="M89" s="112">
        <v>1</v>
      </c>
      <c r="N89" s="118" t="s">
        <v>1151</v>
      </c>
      <c r="O89" s="118" t="s">
        <v>1148</v>
      </c>
      <c r="P89" s="79"/>
    </row>
    <row r="90" spans="1:16" s="7" customFormat="1" ht="24.75" customHeight="1" outlineLevel="1" x14ac:dyDescent="0.25">
      <c r="A90" s="135">
        <v>43</v>
      </c>
      <c r="B90" s="116" t="s">
        <v>2676</v>
      </c>
      <c r="C90" s="118" t="s">
        <v>31</v>
      </c>
      <c r="D90" s="115" t="s">
        <v>2707</v>
      </c>
      <c r="E90" s="136">
        <v>43922</v>
      </c>
      <c r="F90" s="136">
        <v>44165</v>
      </c>
      <c r="G90" s="150">
        <f t="shared" si="3"/>
        <v>8.1</v>
      </c>
      <c r="H90" s="116" t="s">
        <v>2726</v>
      </c>
      <c r="I90" s="115" t="s">
        <v>1134</v>
      </c>
      <c r="J90" s="115" t="s">
        <v>1140</v>
      </c>
      <c r="K90" s="117">
        <v>877128612</v>
      </c>
      <c r="L90" s="118" t="s">
        <v>1148</v>
      </c>
      <c r="M90" s="112">
        <v>1</v>
      </c>
      <c r="N90" s="118" t="s">
        <v>1151</v>
      </c>
      <c r="O90" s="118" t="s">
        <v>1148</v>
      </c>
      <c r="P90" s="79"/>
    </row>
    <row r="91" spans="1:16" s="7" customFormat="1" ht="24.75" customHeight="1" outlineLevel="1" x14ac:dyDescent="0.25">
      <c r="A91" s="134">
        <v>44</v>
      </c>
      <c r="B91" s="116" t="s">
        <v>2676</v>
      </c>
      <c r="C91" s="118" t="s">
        <v>31</v>
      </c>
      <c r="D91" s="115" t="s">
        <v>2727</v>
      </c>
      <c r="E91" s="136">
        <v>42682</v>
      </c>
      <c r="F91" s="136">
        <v>42719</v>
      </c>
      <c r="G91" s="150">
        <f t="shared" si="3"/>
        <v>1.2333333333333334</v>
      </c>
      <c r="H91" s="116" t="s">
        <v>2695</v>
      </c>
      <c r="I91" s="115" t="s">
        <v>741</v>
      </c>
      <c r="J91" s="115" t="s">
        <v>761</v>
      </c>
      <c r="K91" s="117">
        <v>458604408</v>
      </c>
      <c r="L91" s="118" t="s">
        <v>1148</v>
      </c>
      <c r="M91" s="112">
        <v>1</v>
      </c>
      <c r="N91" s="118" t="s">
        <v>27</v>
      </c>
      <c r="O91" s="118" t="s">
        <v>1148</v>
      </c>
      <c r="P91" s="79"/>
    </row>
    <row r="92" spans="1:16" s="7" customFormat="1" ht="24.75" customHeight="1" outlineLevel="1" x14ac:dyDescent="0.25">
      <c r="A92" s="134">
        <v>45</v>
      </c>
      <c r="B92" s="116" t="s">
        <v>2676</v>
      </c>
      <c r="C92" s="118" t="s">
        <v>31</v>
      </c>
      <c r="D92" s="115" t="s">
        <v>2727</v>
      </c>
      <c r="E92" s="136">
        <v>42682</v>
      </c>
      <c r="F92" s="136">
        <v>42719</v>
      </c>
      <c r="G92" s="150">
        <f t="shared" si="3"/>
        <v>1.2333333333333334</v>
      </c>
      <c r="H92" s="116" t="s">
        <v>2695</v>
      </c>
      <c r="I92" s="115" t="s">
        <v>741</v>
      </c>
      <c r="J92" s="115" t="s">
        <v>746</v>
      </c>
      <c r="K92" s="117">
        <v>458604408</v>
      </c>
      <c r="L92" s="118" t="s">
        <v>1148</v>
      </c>
      <c r="M92" s="112">
        <v>1</v>
      </c>
      <c r="N92" s="118" t="s">
        <v>27</v>
      </c>
      <c r="O92" s="118" t="s">
        <v>1148</v>
      </c>
      <c r="P92" s="79"/>
    </row>
    <row r="93" spans="1:16" s="7" customFormat="1" ht="24.75" customHeight="1" outlineLevel="1" x14ac:dyDescent="0.25">
      <c r="A93" s="134">
        <v>46</v>
      </c>
      <c r="B93" s="116" t="s">
        <v>2676</v>
      </c>
      <c r="C93" s="118" t="s">
        <v>31</v>
      </c>
      <c r="D93" s="115" t="s">
        <v>2728</v>
      </c>
      <c r="E93" s="136">
        <v>43313</v>
      </c>
      <c r="F93" s="136">
        <v>43449</v>
      </c>
      <c r="G93" s="150">
        <f t="shared" si="3"/>
        <v>4.5333333333333332</v>
      </c>
      <c r="H93" s="116" t="s">
        <v>2729</v>
      </c>
      <c r="I93" s="115" t="s">
        <v>741</v>
      </c>
      <c r="J93" s="115" t="s">
        <v>761</v>
      </c>
      <c r="K93" s="117">
        <v>145609488</v>
      </c>
      <c r="L93" s="118" t="s">
        <v>1148</v>
      </c>
      <c r="M93" s="112">
        <v>1</v>
      </c>
      <c r="N93" s="118" t="s">
        <v>27</v>
      </c>
      <c r="O93" s="118" t="s">
        <v>1148</v>
      </c>
      <c r="P93" s="79"/>
    </row>
    <row r="94" spans="1:16" s="7" customFormat="1" ht="24.75" customHeight="1" outlineLevel="1" x14ac:dyDescent="0.25">
      <c r="A94" s="134">
        <v>47</v>
      </c>
      <c r="B94" s="116" t="s">
        <v>2676</v>
      </c>
      <c r="C94" s="118" t="s">
        <v>31</v>
      </c>
      <c r="D94" s="115" t="s">
        <v>2731</v>
      </c>
      <c r="E94" s="136">
        <v>43075</v>
      </c>
      <c r="F94" s="136">
        <v>43404</v>
      </c>
      <c r="G94" s="150">
        <f t="shared" si="3"/>
        <v>10.966666666666667</v>
      </c>
      <c r="H94" s="116" t="s">
        <v>2730</v>
      </c>
      <c r="I94" s="115" t="s">
        <v>741</v>
      </c>
      <c r="J94" s="115" t="s">
        <v>761</v>
      </c>
      <c r="K94" s="117">
        <v>2495949174</v>
      </c>
      <c r="L94" s="118" t="s">
        <v>1148</v>
      </c>
      <c r="M94" s="112">
        <v>1</v>
      </c>
      <c r="N94" s="118" t="s">
        <v>27</v>
      </c>
      <c r="O94" s="118" t="s">
        <v>1148</v>
      </c>
      <c r="P94" s="79"/>
    </row>
    <row r="95" spans="1:16" s="7" customFormat="1" ht="24.75" customHeight="1" outlineLevel="1" x14ac:dyDescent="0.25">
      <c r="A95" s="135">
        <v>48</v>
      </c>
      <c r="B95" s="116" t="s">
        <v>2676</v>
      </c>
      <c r="C95" s="118" t="s">
        <v>31</v>
      </c>
      <c r="D95" s="115" t="s">
        <v>2731</v>
      </c>
      <c r="E95" s="136">
        <v>43075</v>
      </c>
      <c r="F95" s="136">
        <v>43404</v>
      </c>
      <c r="G95" s="150">
        <f t="shared" si="3"/>
        <v>10.966666666666667</v>
      </c>
      <c r="H95" s="116" t="s">
        <v>2730</v>
      </c>
      <c r="I95" s="115" t="s">
        <v>741</v>
      </c>
      <c r="J95" s="115" t="s">
        <v>746</v>
      </c>
      <c r="K95" s="117">
        <v>2495949174</v>
      </c>
      <c r="L95" s="118" t="s">
        <v>1148</v>
      </c>
      <c r="M95" s="112">
        <v>1</v>
      </c>
      <c r="N95" s="118" t="s">
        <v>27</v>
      </c>
      <c r="O95" s="118" t="s">
        <v>1148</v>
      </c>
      <c r="P95" s="79"/>
    </row>
    <row r="96" spans="1:16" s="7" customFormat="1" ht="24.75" customHeight="1" outlineLevel="1" x14ac:dyDescent="0.25">
      <c r="A96" s="135">
        <v>49</v>
      </c>
      <c r="B96" s="116" t="s">
        <v>2676</v>
      </c>
      <c r="C96" s="118" t="s">
        <v>31</v>
      </c>
      <c r="D96" s="115" t="s">
        <v>2732</v>
      </c>
      <c r="E96" s="136">
        <v>42721</v>
      </c>
      <c r="F96" s="136">
        <v>43084</v>
      </c>
      <c r="G96" s="150">
        <f t="shared" si="3"/>
        <v>12.1</v>
      </c>
      <c r="H96" s="116" t="s">
        <v>2696</v>
      </c>
      <c r="I96" s="115" t="s">
        <v>741</v>
      </c>
      <c r="J96" s="115" t="s">
        <v>756</v>
      </c>
      <c r="K96" s="117">
        <v>1017933354</v>
      </c>
      <c r="L96" s="118" t="s">
        <v>1148</v>
      </c>
      <c r="M96" s="112">
        <v>1</v>
      </c>
      <c r="N96" s="118" t="s">
        <v>27</v>
      </c>
      <c r="O96" s="118" t="s">
        <v>1148</v>
      </c>
      <c r="P96" s="79"/>
    </row>
    <row r="97" spans="1:16" s="7" customFormat="1" ht="24.75" customHeight="1" outlineLevel="1" x14ac:dyDescent="0.25">
      <c r="A97" s="135">
        <v>50</v>
      </c>
      <c r="B97" s="116" t="s">
        <v>2676</v>
      </c>
      <c r="C97" s="118" t="s">
        <v>31</v>
      </c>
      <c r="D97" s="115" t="s">
        <v>2732</v>
      </c>
      <c r="E97" s="136">
        <v>42721</v>
      </c>
      <c r="F97" s="136">
        <v>43084</v>
      </c>
      <c r="G97" s="150">
        <f t="shared" si="3"/>
        <v>12.1</v>
      </c>
      <c r="H97" s="116" t="s">
        <v>2696</v>
      </c>
      <c r="I97" s="115" t="s">
        <v>741</v>
      </c>
      <c r="J97" s="115" t="s">
        <v>766</v>
      </c>
      <c r="K97" s="117">
        <v>1017933354</v>
      </c>
      <c r="L97" s="118" t="s">
        <v>1148</v>
      </c>
      <c r="M97" s="112">
        <v>1</v>
      </c>
      <c r="N97" s="118" t="s">
        <v>27</v>
      </c>
      <c r="O97" s="118" t="s">
        <v>1148</v>
      </c>
      <c r="P97" s="79"/>
    </row>
    <row r="98" spans="1:16" s="7" customFormat="1" ht="24.75" customHeight="1" outlineLevel="1" x14ac:dyDescent="0.25">
      <c r="A98" s="135">
        <v>51</v>
      </c>
      <c r="B98" s="116" t="s">
        <v>2676</v>
      </c>
      <c r="C98" s="118" t="s">
        <v>31</v>
      </c>
      <c r="D98" s="115" t="s">
        <v>2733</v>
      </c>
      <c r="E98" s="136">
        <v>43405</v>
      </c>
      <c r="F98" s="136">
        <v>43434</v>
      </c>
      <c r="G98" s="150">
        <f t="shared" si="3"/>
        <v>0.96666666666666667</v>
      </c>
      <c r="H98" s="116" t="s">
        <v>2696</v>
      </c>
      <c r="I98" s="115" t="s">
        <v>741</v>
      </c>
      <c r="J98" s="115" t="s">
        <v>761</v>
      </c>
      <c r="K98" s="117">
        <v>267965828</v>
      </c>
      <c r="L98" s="118" t="s">
        <v>1148</v>
      </c>
      <c r="M98" s="112">
        <v>1</v>
      </c>
      <c r="N98" s="118" t="s">
        <v>27</v>
      </c>
      <c r="O98" s="118" t="s">
        <v>1148</v>
      </c>
      <c r="P98" s="79"/>
    </row>
    <row r="99" spans="1:16" s="7" customFormat="1" ht="24.75" customHeight="1" outlineLevel="1" x14ac:dyDescent="0.25">
      <c r="A99" s="135">
        <v>52</v>
      </c>
      <c r="B99" s="116" t="s">
        <v>2676</v>
      </c>
      <c r="C99" s="118" t="s">
        <v>31</v>
      </c>
      <c r="D99" s="115" t="s">
        <v>2733</v>
      </c>
      <c r="E99" s="136">
        <v>43405</v>
      </c>
      <c r="F99" s="136">
        <v>43434</v>
      </c>
      <c r="G99" s="150">
        <f t="shared" si="3"/>
        <v>0.96666666666666667</v>
      </c>
      <c r="H99" s="116" t="s">
        <v>2696</v>
      </c>
      <c r="I99" s="115" t="s">
        <v>741</v>
      </c>
      <c r="J99" s="115" t="s">
        <v>746</v>
      </c>
      <c r="K99" s="117">
        <v>267965828</v>
      </c>
      <c r="L99" s="118" t="s">
        <v>1148</v>
      </c>
      <c r="M99" s="112">
        <v>1</v>
      </c>
      <c r="N99" s="118" t="s">
        <v>27</v>
      </c>
      <c r="O99" s="118" t="s">
        <v>1148</v>
      </c>
      <c r="P99" s="79"/>
    </row>
    <row r="100" spans="1:16" s="7" customFormat="1" ht="24.75" customHeight="1" outlineLevel="1" x14ac:dyDescent="0.25">
      <c r="A100" s="135">
        <v>53</v>
      </c>
      <c r="B100" s="116" t="s">
        <v>2676</v>
      </c>
      <c r="C100" s="118" t="s">
        <v>31</v>
      </c>
      <c r="D100" s="115" t="s">
        <v>2679</v>
      </c>
      <c r="E100" s="136">
        <v>43405</v>
      </c>
      <c r="F100" s="136">
        <v>43434</v>
      </c>
      <c r="G100" s="150">
        <f t="shared" si="3"/>
        <v>0.96666666666666667</v>
      </c>
      <c r="H100" s="116" t="s">
        <v>2696</v>
      </c>
      <c r="I100" s="115" t="s">
        <v>741</v>
      </c>
      <c r="J100" s="115" t="s">
        <v>756</v>
      </c>
      <c r="K100" s="117">
        <v>89025192</v>
      </c>
      <c r="L100" s="118" t="s">
        <v>1148</v>
      </c>
      <c r="M100" s="112">
        <v>1</v>
      </c>
      <c r="N100" s="118" t="s">
        <v>27</v>
      </c>
      <c r="O100" s="118" t="s">
        <v>1148</v>
      </c>
      <c r="P100" s="79"/>
    </row>
    <row r="101" spans="1:16" s="7" customFormat="1" ht="24.75" customHeight="1" outlineLevel="1" x14ac:dyDescent="0.25">
      <c r="A101" s="135">
        <v>54</v>
      </c>
      <c r="B101" s="116" t="s">
        <v>2676</v>
      </c>
      <c r="C101" s="118" t="s">
        <v>31</v>
      </c>
      <c r="D101" s="115" t="s">
        <v>2679</v>
      </c>
      <c r="E101" s="136">
        <v>43405</v>
      </c>
      <c r="F101" s="136">
        <v>43434</v>
      </c>
      <c r="G101" s="150">
        <f t="shared" si="3"/>
        <v>0.96666666666666667</v>
      </c>
      <c r="H101" s="116" t="s">
        <v>2696</v>
      </c>
      <c r="I101" s="115" t="s">
        <v>741</v>
      </c>
      <c r="J101" s="115" t="s">
        <v>766</v>
      </c>
      <c r="K101" s="117">
        <v>89025192</v>
      </c>
      <c r="L101" s="118" t="s">
        <v>1148</v>
      </c>
      <c r="M101" s="112">
        <v>1</v>
      </c>
      <c r="N101" s="118" t="s">
        <v>27</v>
      </c>
      <c r="O101" s="118" t="s">
        <v>1148</v>
      </c>
      <c r="P101" s="79"/>
    </row>
    <row r="102" spans="1:16" s="7" customFormat="1" ht="24.75" customHeight="1" outlineLevel="1" x14ac:dyDescent="0.25">
      <c r="A102" s="135">
        <v>55</v>
      </c>
      <c r="B102" s="116" t="s">
        <v>2676</v>
      </c>
      <c r="C102" s="118" t="s">
        <v>31</v>
      </c>
      <c r="D102" s="115" t="s">
        <v>2734</v>
      </c>
      <c r="E102" s="136">
        <v>44072</v>
      </c>
      <c r="F102" s="136">
        <v>44165</v>
      </c>
      <c r="G102" s="150">
        <f t="shared" si="3"/>
        <v>3.1</v>
      </c>
      <c r="H102" s="116" t="s">
        <v>2735</v>
      </c>
      <c r="I102" s="115" t="s">
        <v>741</v>
      </c>
      <c r="J102" s="115" t="s">
        <v>761</v>
      </c>
      <c r="K102" s="117">
        <v>521393149</v>
      </c>
      <c r="L102" s="118" t="s">
        <v>1148</v>
      </c>
      <c r="M102" s="112">
        <v>1</v>
      </c>
      <c r="N102" s="118" t="s">
        <v>1151</v>
      </c>
      <c r="O102" s="118" t="s">
        <v>1148</v>
      </c>
      <c r="P102" s="79"/>
    </row>
    <row r="103" spans="1:16" s="7" customFormat="1" ht="24.75" customHeight="1" outlineLevel="1" x14ac:dyDescent="0.25">
      <c r="A103" s="135">
        <v>56</v>
      </c>
      <c r="B103" s="116" t="s">
        <v>2676</v>
      </c>
      <c r="C103" s="118" t="s">
        <v>31</v>
      </c>
      <c r="D103" s="115" t="s">
        <v>2734</v>
      </c>
      <c r="E103" s="136">
        <v>44072</v>
      </c>
      <c r="F103" s="136">
        <v>44165</v>
      </c>
      <c r="G103" s="150">
        <f t="shared" si="3"/>
        <v>3.1</v>
      </c>
      <c r="H103" s="116" t="s">
        <v>2735</v>
      </c>
      <c r="I103" s="115" t="s">
        <v>741</v>
      </c>
      <c r="J103" s="115" t="s">
        <v>746</v>
      </c>
      <c r="K103" s="117">
        <v>521393149</v>
      </c>
      <c r="L103" s="118" t="s">
        <v>1148</v>
      </c>
      <c r="M103" s="112">
        <v>1</v>
      </c>
      <c r="N103" s="118" t="s">
        <v>1151</v>
      </c>
      <c r="O103" s="118" t="s">
        <v>1148</v>
      </c>
      <c r="P103" s="79"/>
    </row>
    <row r="104" spans="1:16" s="7" customFormat="1" ht="24.75" customHeight="1" outlineLevel="1" x14ac:dyDescent="0.25">
      <c r="A104" s="135">
        <v>57</v>
      </c>
      <c r="B104" s="116" t="s">
        <v>2676</v>
      </c>
      <c r="C104" s="118" t="s">
        <v>31</v>
      </c>
      <c r="D104" s="115" t="s">
        <v>2734</v>
      </c>
      <c r="E104" s="136">
        <v>44072</v>
      </c>
      <c r="F104" s="136">
        <v>44165</v>
      </c>
      <c r="G104" s="150">
        <f t="shared" si="3"/>
        <v>3.1</v>
      </c>
      <c r="H104" s="116" t="s">
        <v>2735</v>
      </c>
      <c r="I104" s="115" t="s">
        <v>741</v>
      </c>
      <c r="J104" s="115" t="s">
        <v>760</v>
      </c>
      <c r="K104" s="117">
        <v>521393149</v>
      </c>
      <c r="L104" s="118" t="s">
        <v>1148</v>
      </c>
      <c r="M104" s="112">
        <v>1</v>
      </c>
      <c r="N104" s="118" t="s">
        <v>1151</v>
      </c>
      <c r="O104" s="118" t="s">
        <v>1148</v>
      </c>
      <c r="P104" s="79"/>
    </row>
    <row r="105" spans="1:16" s="7" customFormat="1" ht="24.75" customHeight="1" outlineLevel="1" x14ac:dyDescent="0.25">
      <c r="A105" s="135">
        <v>58</v>
      </c>
      <c r="B105" s="116"/>
      <c r="C105" s="118"/>
      <c r="D105" s="115"/>
      <c r="E105" s="136"/>
      <c r="F105" s="136"/>
      <c r="G105" s="150" t="str">
        <f t="shared" si="3"/>
        <v/>
      </c>
      <c r="H105" s="116"/>
      <c r="I105" s="115"/>
      <c r="J105" s="115"/>
      <c r="K105" s="117"/>
      <c r="L105" s="118"/>
      <c r="M105" s="112"/>
      <c r="N105" s="118"/>
      <c r="O105" s="118"/>
      <c r="P105" s="79"/>
    </row>
    <row r="106" spans="1:16" s="7" customFormat="1" ht="24.75" customHeight="1" outlineLevel="1" x14ac:dyDescent="0.25">
      <c r="A106" s="135">
        <v>59</v>
      </c>
      <c r="B106" s="64"/>
      <c r="C106" s="65"/>
      <c r="D106" s="63"/>
      <c r="E106" s="136"/>
      <c r="F106" s="136"/>
      <c r="G106" s="150"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2655</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1" t="s">
        <v>2664</v>
      </c>
      <c r="C114" s="153" t="s">
        <v>31</v>
      </c>
      <c r="D114" s="115" t="s">
        <v>2681</v>
      </c>
      <c r="E114" s="167">
        <v>43879</v>
      </c>
      <c r="F114" s="136">
        <v>44196</v>
      </c>
      <c r="G114" s="150">
        <f>IF(AND(E114&lt;&gt;"",F114&lt;&gt;""),((F114-E114)/30),"")</f>
        <v>10.566666666666666</v>
      </c>
      <c r="H114" s="116" t="s">
        <v>2712</v>
      </c>
      <c r="I114" s="115" t="s">
        <v>741</v>
      </c>
      <c r="J114" s="115" t="s">
        <v>761</v>
      </c>
      <c r="K114" s="68">
        <v>2006423970</v>
      </c>
      <c r="L114" s="100">
        <f>+IF(AND(K114&gt;0,O114="Ejecución"),(K114/877802)*Tabla28[[#This Row],[% participación]],IF(AND(K114&gt;0,O114&lt;&gt;"Ejecución"),"-",""))</f>
        <v>2285.736384742801</v>
      </c>
      <c r="M114" s="118" t="s">
        <v>1148</v>
      </c>
      <c r="N114" s="163">
        <v>1</v>
      </c>
      <c r="O114" s="152" t="s">
        <v>1150</v>
      </c>
      <c r="P114" s="78"/>
    </row>
    <row r="115" spans="1:16" s="6" customFormat="1" ht="24.75" customHeight="1" x14ac:dyDescent="0.25">
      <c r="A115" s="134">
        <v>2</v>
      </c>
      <c r="B115" s="151" t="s">
        <v>2664</v>
      </c>
      <c r="C115" s="153" t="s">
        <v>31</v>
      </c>
      <c r="D115" s="115" t="s">
        <v>2704</v>
      </c>
      <c r="E115" s="167">
        <v>43880</v>
      </c>
      <c r="F115" s="136">
        <v>44196</v>
      </c>
      <c r="G115" s="150">
        <f t="shared" ref="G115:G116" si="4">IF(AND(E115&lt;&gt;"",F115&lt;&gt;""),((F115-E115)/30),"")</f>
        <v>10.533333333333333</v>
      </c>
      <c r="H115" s="116" t="s">
        <v>2713</v>
      </c>
      <c r="I115" s="115" t="s">
        <v>741</v>
      </c>
      <c r="J115" s="115" t="s">
        <v>763</v>
      </c>
      <c r="K115" s="68">
        <v>2161257120</v>
      </c>
      <c r="L115" s="100">
        <f>+IF(AND(K115&gt;0,O115="Ejecución"),(K115/877802)*Tabla28[[#This Row],[% participación]],IF(AND(K115&gt;0,O115&lt;&gt;"Ejecución"),"-",""))</f>
        <v>2462.1237135481579</v>
      </c>
      <c r="M115" s="65" t="s">
        <v>1148</v>
      </c>
      <c r="N115" s="163">
        <v>1</v>
      </c>
      <c r="O115" s="152" t="s">
        <v>1150</v>
      </c>
      <c r="P115" s="78"/>
    </row>
    <row r="116" spans="1:16" s="6" customFormat="1" ht="24.75" customHeight="1" x14ac:dyDescent="0.25">
      <c r="A116" s="134">
        <v>3</v>
      </c>
      <c r="B116" s="151" t="s">
        <v>2664</v>
      </c>
      <c r="C116" s="153" t="s">
        <v>31</v>
      </c>
      <c r="D116" s="115" t="s">
        <v>2705</v>
      </c>
      <c r="E116" s="136">
        <v>43881</v>
      </c>
      <c r="F116" s="136">
        <v>44186</v>
      </c>
      <c r="G116" s="150">
        <f t="shared" si="4"/>
        <v>10.166666666666666</v>
      </c>
      <c r="H116" s="116" t="s">
        <v>2714</v>
      </c>
      <c r="I116" s="115" t="s">
        <v>741</v>
      </c>
      <c r="J116" s="115" t="s">
        <v>760</v>
      </c>
      <c r="K116" s="68">
        <v>3182573067</v>
      </c>
      <c r="L116" s="100">
        <f>+IF(AND(K116&gt;0,O116="Ejecución"),(K116/877802)*Tabla28[[#This Row],[% participación]],IF(AND(K116&gt;0,O116&lt;&gt;"Ejecución"),"-",""))</f>
        <v>3625.6161036315707</v>
      </c>
      <c r="M116" s="65" t="s">
        <v>1148</v>
      </c>
      <c r="N116" s="163">
        <v>1</v>
      </c>
      <c r="O116" s="152" t="s">
        <v>1150</v>
      </c>
      <c r="P116" s="78"/>
    </row>
    <row r="117" spans="1:16" s="6" customFormat="1" ht="24.75" customHeight="1" outlineLevel="1" x14ac:dyDescent="0.25">
      <c r="A117" s="134">
        <v>4</v>
      </c>
      <c r="B117" s="151" t="s">
        <v>2664</v>
      </c>
      <c r="C117" s="153" t="s">
        <v>31</v>
      </c>
      <c r="D117" s="115" t="s">
        <v>2708</v>
      </c>
      <c r="E117" s="136">
        <v>44167</v>
      </c>
      <c r="F117" s="136">
        <v>44773</v>
      </c>
      <c r="G117" s="150">
        <f t="shared" ref="G117:G159" si="5">IF(AND(E117&lt;&gt;"",F117&lt;&gt;""),((F117-E117)/30),"")</f>
        <v>20.2</v>
      </c>
      <c r="H117" s="114" t="s">
        <v>2722</v>
      </c>
      <c r="I117" s="115" t="s">
        <v>741</v>
      </c>
      <c r="J117" s="115" t="s">
        <v>761</v>
      </c>
      <c r="K117" s="171">
        <v>2796933414</v>
      </c>
      <c r="L117" s="100">
        <f>+IF(AND(K117&gt;0,O117="Ejecución"),(K117/877802)*Tabla28[[#This Row],[% participación]],IF(AND(K117&gt;0,O117&lt;&gt;"Ejecución"),"-",""))</f>
        <v>3186.2919132104962</v>
      </c>
      <c r="M117" s="65" t="s">
        <v>1148</v>
      </c>
      <c r="N117" s="163">
        <f>+IF(M118="No",1,IF(M118="Si","Ingrese %",""))</f>
        <v>1</v>
      </c>
      <c r="O117" s="152" t="s">
        <v>1150</v>
      </c>
      <c r="P117" s="78"/>
    </row>
    <row r="118" spans="1:16" s="7" customFormat="1" ht="24.75" customHeight="1" outlineLevel="1" x14ac:dyDescent="0.25">
      <c r="A118" s="135">
        <v>5</v>
      </c>
      <c r="B118" s="151" t="s">
        <v>2664</v>
      </c>
      <c r="C118" s="153" t="s">
        <v>31</v>
      </c>
      <c r="D118" s="115" t="s">
        <v>2706</v>
      </c>
      <c r="E118" s="136">
        <v>43878</v>
      </c>
      <c r="F118" s="136">
        <v>44196</v>
      </c>
      <c r="G118" s="150">
        <f t="shared" si="5"/>
        <v>10.6</v>
      </c>
      <c r="H118" s="116" t="s">
        <v>2719</v>
      </c>
      <c r="I118" s="115" t="s">
        <v>1134</v>
      </c>
      <c r="J118" s="115" t="s">
        <v>1136</v>
      </c>
      <c r="K118" s="68">
        <v>706142302</v>
      </c>
      <c r="L118" s="100">
        <f>+IF(AND(K118&gt;0,O118="Ejecución"),(K118/877802)*Tabla28[[#This Row],[% participación]],IF(AND(K118&gt;0,O118&lt;&gt;"Ejecución"),"-",""))</f>
        <v>804.44371509748214</v>
      </c>
      <c r="M118" s="65" t="s">
        <v>1148</v>
      </c>
      <c r="N118" s="163">
        <f t="shared" ref="N118:N160" si="6">+IF(M118="No",1,IF(M118="Si","Ingrese %",""))</f>
        <v>1</v>
      </c>
      <c r="O118" s="152" t="s">
        <v>1150</v>
      </c>
      <c r="P118" s="79"/>
    </row>
    <row r="119" spans="1:16" s="7" customFormat="1" ht="24.75" customHeight="1" outlineLevel="1" x14ac:dyDescent="0.25">
      <c r="A119" s="135">
        <v>6</v>
      </c>
      <c r="B119" s="151" t="s">
        <v>2664</v>
      </c>
      <c r="C119" s="153" t="s">
        <v>31</v>
      </c>
      <c r="D119" s="115" t="s">
        <v>2711</v>
      </c>
      <c r="E119" s="136">
        <v>44166</v>
      </c>
      <c r="F119" s="136">
        <v>44773</v>
      </c>
      <c r="G119" s="150">
        <f t="shared" si="5"/>
        <v>20.233333333333334</v>
      </c>
      <c r="H119" s="114" t="s">
        <v>2723</v>
      </c>
      <c r="I119" s="115" t="s">
        <v>1134</v>
      </c>
      <c r="J119" s="115" t="s">
        <v>1136</v>
      </c>
      <c r="K119" s="171">
        <v>1636540637</v>
      </c>
      <c r="L119" s="100">
        <f>+IF(AND(K119&gt;0,O119="Ejecución"),(K119/877802)*Tabla28[[#This Row],[% participación]],IF(AND(K119&gt;0,O119&lt;&gt;"Ejecución"),"-",""))</f>
        <v>1864.3619369743974</v>
      </c>
      <c r="M119" s="65" t="s">
        <v>1148</v>
      </c>
      <c r="N119" s="163">
        <f t="shared" si="6"/>
        <v>1</v>
      </c>
      <c r="O119" s="152" t="s">
        <v>1150</v>
      </c>
      <c r="P119" s="79"/>
    </row>
    <row r="120" spans="1:16" s="7" customFormat="1" ht="24.75" customHeight="1" outlineLevel="1" x14ac:dyDescent="0.25">
      <c r="A120" s="135">
        <v>7</v>
      </c>
      <c r="B120" s="151" t="s">
        <v>2664</v>
      </c>
      <c r="C120" s="153" t="s">
        <v>31</v>
      </c>
      <c r="D120" s="63" t="s">
        <v>2709</v>
      </c>
      <c r="E120" s="136">
        <v>44167</v>
      </c>
      <c r="F120" s="136">
        <v>44773</v>
      </c>
      <c r="G120" s="150">
        <f t="shared" si="5"/>
        <v>20.2</v>
      </c>
      <c r="H120" s="114" t="s">
        <v>2721</v>
      </c>
      <c r="I120" s="115" t="s">
        <v>741</v>
      </c>
      <c r="J120" s="115" t="s">
        <v>756</v>
      </c>
      <c r="K120" s="171">
        <v>1003589478</v>
      </c>
      <c r="L120" s="100">
        <f>+IF(AND(K120&gt;0,O120="Ejecución"),(K120/877802)*Tabla28[[#This Row],[% participación]],IF(AND(K120&gt;0,O120&lt;&gt;"Ejecución"),"-",""))</f>
        <v>1143.2982358208344</v>
      </c>
      <c r="M120" s="65" t="s">
        <v>1148</v>
      </c>
      <c r="N120" s="163">
        <f t="shared" si="6"/>
        <v>1</v>
      </c>
      <c r="O120" s="152" t="s">
        <v>1150</v>
      </c>
      <c r="P120" s="79"/>
    </row>
    <row r="121" spans="1:16" s="7" customFormat="1" ht="24.75" customHeight="1" outlineLevel="1" x14ac:dyDescent="0.25">
      <c r="A121" s="135">
        <v>8</v>
      </c>
      <c r="B121" s="151" t="s">
        <v>2664</v>
      </c>
      <c r="C121" s="153" t="s">
        <v>31</v>
      </c>
      <c r="D121" s="63" t="s">
        <v>2710</v>
      </c>
      <c r="E121" s="136">
        <v>44168</v>
      </c>
      <c r="F121" s="136">
        <v>44773</v>
      </c>
      <c r="G121" s="150">
        <f t="shared" si="5"/>
        <v>20.166666666666668</v>
      </c>
      <c r="H121" s="102" t="s">
        <v>2720</v>
      </c>
      <c r="I121" s="115" t="s">
        <v>741</v>
      </c>
      <c r="J121" s="115" t="s">
        <v>743</v>
      </c>
      <c r="K121" s="171">
        <v>1919888706</v>
      </c>
      <c r="L121" s="100">
        <f>+IF(AND(K121&gt;0,O121="Ejecución"),(K121/877802)*Tabla28[[#This Row],[% participación]],IF(AND(K121&gt;0,O121&lt;&gt;"Ejecución"),"-",""))</f>
        <v>2187.1546271254792</v>
      </c>
      <c r="M121" s="65" t="s">
        <v>1148</v>
      </c>
      <c r="N121" s="163">
        <f t="shared" si="6"/>
        <v>1</v>
      </c>
      <c r="O121" s="152" t="s">
        <v>1150</v>
      </c>
      <c r="P121" s="79"/>
    </row>
    <row r="122" spans="1:16" s="7" customFormat="1" ht="24.75" customHeight="1" outlineLevel="1" x14ac:dyDescent="0.25">
      <c r="A122" s="135">
        <v>9</v>
      </c>
      <c r="B122" s="151" t="s">
        <v>2664</v>
      </c>
      <c r="C122" s="153" t="s">
        <v>31</v>
      </c>
      <c r="D122" s="63"/>
      <c r="E122" s="136"/>
      <c r="F122" s="136"/>
      <c r="G122" s="150" t="str">
        <f t="shared" si="5"/>
        <v/>
      </c>
      <c r="H122" s="64"/>
      <c r="I122" s="63"/>
      <c r="J122" s="63"/>
      <c r="K122" s="68"/>
      <c r="L122" s="100" t="str">
        <f>+IF(AND(K122&gt;0,O122="Ejecución"),(K122/877802)*Tabla28[[#This Row],[% participación]],IF(AND(K122&gt;0,O122&lt;&gt;"Ejecución"),"-",""))</f>
        <v/>
      </c>
      <c r="M122" s="65"/>
      <c r="N122" s="163" t="str">
        <f t="shared" si="6"/>
        <v/>
      </c>
      <c r="O122" s="152" t="s">
        <v>1150</v>
      </c>
      <c r="P122" s="79"/>
    </row>
    <row r="123" spans="1:16" s="7" customFormat="1" ht="24.75" customHeight="1" outlineLevel="1" x14ac:dyDescent="0.25">
      <c r="A123" s="135">
        <v>10</v>
      </c>
      <c r="B123" s="151" t="s">
        <v>2664</v>
      </c>
      <c r="C123" s="153" t="s">
        <v>31</v>
      </c>
      <c r="D123" s="63"/>
      <c r="E123" s="136"/>
      <c r="F123" s="136"/>
      <c r="G123" s="150" t="str">
        <f t="shared" si="5"/>
        <v/>
      </c>
      <c r="H123" s="64"/>
      <c r="I123" s="63"/>
      <c r="J123" s="63"/>
      <c r="K123" s="68"/>
      <c r="L123" s="100" t="str">
        <f>+IF(AND(K123&gt;0,O123="Ejecución"),(K123/877802)*Tabla28[[#This Row],[% participación]],IF(AND(K123&gt;0,O123&lt;&gt;"Ejecución"),"-",""))</f>
        <v/>
      </c>
      <c r="M123" s="65"/>
      <c r="N123" s="163" t="str">
        <f t="shared" si="6"/>
        <v/>
      </c>
      <c r="O123" s="152" t="s">
        <v>1150</v>
      </c>
      <c r="P123" s="79"/>
    </row>
    <row r="124" spans="1:16" s="7" customFormat="1" ht="24.75" customHeight="1" outlineLevel="1" x14ac:dyDescent="0.25">
      <c r="A124" s="135">
        <v>11</v>
      </c>
      <c r="B124" s="151" t="s">
        <v>2664</v>
      </c>
      <c r="C124" s="153" t="s">
        <v>31</v>
      </c>
      <c r="D124" s="63"/>
      <c r="E124" s="136"/>
      <c r="F124" s="136"/>
      <c r="G124" s="150" t="str">
        <f t="shared" si="5"/>
        <v/>
      </c>
      <c r="H124" s="64"/>
      <c r="I124" s="63"/>
      <c r="J124" s="63"/>
      <c r="K124" s="68"/>
      <c r="L124" s="100" t="str">
        <f>+IF(AND(K124&gt;0,O124="Ejecución"),(K124/877802)*Tabla28[[#This Row],[% participación]],IF(AND(K124&gt;0,O124&lt;&gt;"Ejecución"),"-",""))</f>
        <v/>
      </c>
      <c r="M124" s="65"/>
      <c r="N124" s="163" t="str">
        <f t="shared" si="6"/>
        <v/>
      </c>
      <c r="O124" s="152" t="s">
        <v>1150</v>
      </c>
      <c r="P124" s="79"/>
    </row>
    <row r="125" spans="1:16" s="7" customFormat="1" ht="24.75" customHeight="1" outlineLevel="1" x14ac:dyDescent="0.25">
      <c r="A125" s="135">
        <v>12</v>
      </c>
      <c r="B125" s="151" t="s">
        <v>2664</v>
      </c>
      <c r="C125" s="153" t="s">
        <v>31</v>
      </c>
      <c r="D125" s="63"/>
      <c r="E125" s="136"/>
      <c r="F125" s="136"/>
      <c r="G125" s="150" t="str">
        <f t="shared" si="5"/>
        <v/>
      </c>
      <c r="H125" s="64"/>
      <c r="I125" s="63"/>
      <c r="J125" s="63"/>
      <c r="K125" s="68"/>
      <c r="L125" s="100" t="str">
        <f>+IF(AND(K125&gt;0,O125="Ejecución"),(K125/877802)*Tabla28[[#This Row],[% participación]],IF(AND(K125&gt;0,O125&lt;&gt;"Ejecución"),"-",""))</f>
        <v/>
      </c>
      <c r="M125" s="65"/>
      <c r="N125" s="163" t="str">
        <f t="shared" si="6"/>
        <v/>
      </c>
      <c r="O125" s="152" t="s">
        <v>1150</v>
      </c>
      <c r="P125" s="79"/>
    </row>
    <row r="126" spans="1:16" s="7" customFormat="1" ht="24.75" customHeight="1" outlineLevel="1" x14ac:dyDescent="0.25">
      <c r="A126" s="135">
        <v>13</v>
      </c>
      <c r="B126" s="151" t="s">
        <v>2664</v>
      </c>
      <c r="C126" s="153" t="s">
        <v>31</v>
      </c>
      <c r="D126" s="63"/>
      <c r="E126" s="136"/>
      <c r="F126" s="136"/>
      <c r="G126" s="150" t="str">
        <f t="shared" si="5"/>
        <v/>
      </c>
      <c r="H126" s="64"/>
      <c r="I126" s="63"/>
      <c r="J126" s="63"/>
      <c r="K126" s="68"/>
      <c r="L126" s="100" t="str">
        <f>+IF(AND(K126&gt;0,O126="Ejecución"),(K126/877802)*Tabla28[[#This Row],[% participación]],IF(AND(K126&gt;0,O126&lt;&gt;"Ejecución"),"-",""))</f>
        <v/>
      </c>
      <c r="M126" s="65"/>
      <c r="N126" s="163" t="str">
        <f t="shared" si="6"/>
        <v/>
      </c>
      <c r="O126" s="152" t="s">
        <v>1150</v>
      </c>
      <c r="P126" s="79"/>
    </row>
    <row r="127" spans="1:16" s="7" customFormat="1" ht="24.75" customHeight="1" outlineLevel="1" x14ac:dyDescent="0.25">
      <c r="A127" s="135">
        <v>14</v>
      </c>
      <c r="B127" s="151" t="s">
        <v>2664</v>
      </c>
      <c r="C127" s="153" t="s">
        <v>31</v>
      </c>
      <c r="D127" s="63"/>
      <c r="E127" s="136"/>
      <c r="F127" s="136"/>
      <c r="G127" s="150" t="str">
        <f t="shared" si="5"/>
        <v/>
      </c>
      <c r="H127" s="64"/>
      <c r="I127" s="63"/>
      <c r="J127" s="63"/>
      <c r="K127" s="68"/>
      <c r="L127" s="100" t="str">
        <f>+IF(AND(K127&gt;0,O127="Ejecución"),(K127/877802)*Tabla28[[#This Row],[% participación]],IF(AND(K127&gt;0,O127&lt;&gt;"Ejecución"),"-",""))</f>
        <v/>
      </c>
      <c r="M127" s="65"/>
      <c r="N127" s="163" t="str">
        <f t="shared" si="6"/>
        <v/>
      </c>
      <c r="O127" s="152" t="s">
        <v>1150</v>
      </c>
      <c r="P127" s="79"/>
    </row>
    <row r="128" spans="1:16" s="7" customFormat="1" ht="24.75" customHeight="1" outlineLevel="1" x14ac:dyDescent="0.25">
      <c r="A128" s="135">
        <v>15</v>
      </c>
      <c r="B128" s="151" t="s">
        <v>2664</v>
      </c>
      <c r="C128" s="153" t="s">
        <v>31</v>
      </c>
      <c r="D128" s="63"/>
      <c r="E128" s="136"/>
      <c r="F128" s="136"/>
      <c r="G128" s="150" t="str">
        <f t="shared" si="5"/>
        <v/>
      </c>
      <c r="H128" s="64"/>
      <c r="I128" s="63"/>
      <c r="J128" s="63"/>
      <c r="K128" s="68"/>
      <c r="L128" s="100" t="str">
        <f>+IF(AND(K128&gt;0,O128="Ejecución"),(K128/877802)*Tabla28[[#This Row],[% participación]],IF(AND(K128&gt;0,O128&lt;&gt;"Ejecución"),"-",""))</f>
        <v/>
      </c>
      <c r="M128" s="65"/>
      <c r="N128" s="163" t="str">
        <f t="shared" si="6"/>
        <v/>
      </c>
      <c r="O128" s="152" t="s">
        <v>1150</v>
      </c>
      <c r="P128" s="79"/>
    </row>
    <row r="129" spans="1:16" s="7" customFormat="1" ht="24.75" customHeight="1" outlineLevel="1" x14ac:dyDescent="0.25">
      <c r="A129" s="135">
        <v>16</v>
      </c>
      <c r="B129" s="151" t="s">
        <v>2664</v>
      </c>
      <c r="C129" s="153" t="s">
        <v>31</v>
      </c>
      <c r="D129" s="63"/>
      <c r="E129" s="136"/>
      <c r="F129" s="136"/>
      <c r="G129" s="150" t="str">
        <f t="shared" si="5"/>
        <v/>
      </c>
      <c r="H129" s="64"/>
      <c r="I129" s="63"/>
      <c r="J129" s="63"/>
      <c r="K129" s="68"/>
      <c r="L129" s="100" t="str">
        <f>+IF(AND(K129&gt;0,O129="Ejecución"),(K129/877802)*Tabla28[[#This Row],[% participación]],IF(AND(K129&gt;0,O129&lt;&gt;"Ejecución"),"-",""))</f>
        <v/>
      </c>
      <c r="M129" s="65"/>
      <c r="N129" s="163" t="str">
        <f t="shared" si="6"/>
        <v/>
      </c>
      <c r="O129" s="152" t="s">
        <v>1150</v>
      </c>
      <c r="P129" s="79"/>
    </row>
    <row r="130" spans="1:16" s="7" customFormat="1" ht="24.75" customHeight="1" outlineLevel="1" x14ac:dyDescent="0.25">
      <c r="A130" s="135">
        <v>17</v>
      </c>
      <c r="B130" s="151" t="s">
        <v>2664</v>
      </c>
      <c r="C130" s="153" t="s">
        <v>31</v>
      </c>
      <c r="D130" s="63"/>
      <c r="E130" s="136"/>
      <c r="F130" s="136"/>
      <c r="G130" s="150" t="str">
        <f t="shared" si="5"/>
        <v/>
      </c>
      <c r="H130" s="64"/>
      <c r="I130" s="63"/>
      <c r="J130" s="63"/>
      <c r="K130" s="68"/>
      <c r="L130" s="100" t="str">
        <f>+IF(AND(K130&gt;0,O130="Ejecución"),(K130/877802)*Tabla28[[#This Row],[% participación]],IF(AND(K130&gt;0,O130&lt;&gt;"Ejecución"),"-",""))</f>
        <v/>
      </c>
      <c r="M130" s="65"/>
      <c r="N130" s="163" t="str">
        <f t="shared" si="6"/>
        <v/>
      </c>
      <c r="O130" s="152" t="s">
        <v>1150</v>
      </c>
      <c r="P130" s="79"/>
    </row>
    <row r="131" spans="1:16" s="7" customFormat="1" ht="24.75" customHeight="1" outlineLevel="1" x14ac:dyDescent="0.25">
      <c r="A131" s="135">
        <v>18</v>
      </c>
      <c r="B131" s="151" t="s">
        <v>2664</v>
      </c>
      <c r="C131" s="153" t="s">
        <v>31</v>
      </c>
      <c r="D131" s="63"/>
      <c r="E131" s="136"/>
      <c r="F131" s="136"/>
      <c r="G131" s="150" t="str">
        <f t="shared" si="5"/>
        <v/>
      </c>
      <c r="H131" s="64"/>
      <c r="I131" s="63"/>
      <c r="J131" s="63"/>
      <c r="K131" s="68"/>
      <c r="L131" s="100" t="str">
        <f>+IF(AND(K131&gt;0,O131="Ejecución"),(K131/877802)*Tabla28[[#This Row],[% participación]],IF(AND(K131&gt;0,O131&lt;&gt;"Ejecución"),"-",""))</f>
        <v/>
      </c>
      <c r="M131" s="65"/>
      <c r="N131" s="163" t="str">
        <f t="shared" si="6"/>
        <v/>
      </c>
      <c r="O131" s="152" t="s">
        <v>1150</v>
      </c>
      <c r="P131" s="79"/>
    </row>
    <row r="132" spans="1:16" s="7" customFormat="1" ht="24.75" customHeight="1" outlineLevel="1" x14ac:dyDescent="0.25">
      <c r="A132" s="135">
        <v>19</v>
      </c>
      <c r="B132" s="151" t="s">
        <v>2664</v>
      </c>
      <c r="C132" s="153" t="s">
        <v>31</v>
      </c>
      <c r="D132" s="63"/>
      <c r="E132" s="136"/>
      <c r="F132" s="136"/>
      <c r="G132" s="150" t="str">
        <f t="shared" si="5"/>
        <v/>
      </c>
      <c r="H132" s="64"/>
      <c r="I132" s="63"/>
      <c r="J132" s="63"/>
      <c r="K132" s="68"/>
      <c r="L132" s="100" t="str">
        <f>+IF(AND(K132&gt;0,O132="Ejecución"),(K132/877802)*Tabla28[[#This Row],[% participación]],IF(AND(K132&gt;0,O132&lt;&gt;"Ejecución"),"-",""))</f>
        <v/>
      </c>
      <c r="M132" s="65"/>
      <c r="N132" s="163" t="str">
        <f t="shared" si="6"/>
        <v/>
      </c>
      <c r="O132" s="152" t="s">
        <v>1150</v>
      </c>
      <c r="P132" s="79"/>
    </row>
    <row r="133" spans="1:16" s="7" customFormat="1" ht="24.75" customHeight="1" outlineLevel="1" x14ac:dyDescent="0.25">
      <c r="A133" s="135">
        <v>20</v>
      </c>
      <c r="B133" s="151" t="s">
        <v>2664</v>
      </c>
      <c r="C133" s="153" t="s">
        <v>31</v>
      </c>
      <c r="D133" s="63"/>
      <c r="E133" s="136"/>
      <c r="F133" s="136"/>
      <c r="G133" s="150" t="str">
        <f t="shared" si="5"/>
        <v/>
      </c>
      <c r="H133" s="64"/>
      <c r="I133" s="63"/>
      <c r="J133" s="63"/>
      <c r="K133" s="68"/>
      <c r="L133" s="100" t="str">
        <f>+IF(AND(K133&gt;0,O133="Ejecución"),(K133/877802)*Tabla28[[#This Row],[% participación]],IF(AND(K133&gt;0,O133&lt;&gt;"Ejecución"),"-",""))</f>
        <v/>
      </c>
      <c r="M133" s="65"/>
      <c r="N133" s="163" t="str">
        <f t="shared" si="6"/>
        <v/>
      </c>
      <c r="O133" s="152" t="s">
        <v>1150</v>
      </c>
      <c r="P133" s="79"/>
    </row>
    <row r="134" spans="1:16" s="7" customFormat="1" ht="24.75" customHeight="1" outlineLevel="1" x14ac:dyDescent="0.25">
      <c r="A134" s="135">
        <v>21</v>
      </c>
      <c r="B134" s="151" t="s">
        <v>2664</v>
      </c>
      <c r="C134" s="153" t="s">
        <v>31</v>
      </c>
      <c r="D134" s="63"/>
      <c r="E134" s="136"/>
      <c r="F134" s="136"/>
      <c r="G134" s="150" t="str">
        <f t="shared" si="5"/>
        <v/>
      </c>
      <c r="H134" s="64"/>
      <c r="I134" s="63"/>
      <c r="J134" s="63"/>
      <c r="K134" s="68"/>
      <c r="L134" s="100" t="str">
        <f>+IF(AND(K134&gt;0,O134="Ejecución"),(K134/877802)*Tabla28[[#This Row],[% participación]],IF(AND(K134&gt;0,O134&lt;&gt;"Ejecución"),"-",""))</f>
        <v/>
      </c>
      <c r="M134" s="65"/>
      <c r="N134" s="163" t="str">
        <f t="shared" si="6"/>
        <v/>
      </c>
      <c r="O134" s="152" t="s">
        <v>1150</v>
      </c>
      <c r="P134" s="79"/>
    </row>
    <row r="135" spans="1:16" s="7" customFormat="1" ht="24.75" customHeight="1" outlineLevel="1" x14ac:dyDescent="0.25">
      <c r="A135" s="135">
        <v>22</v>
      </c>
      <c r="B135" s="151" t="s">
        <v>2664</v>
      </c>
      <c r="C135" s="153" t="s">
        <v>31</v>
      </c>
      <c r="D135" s="63"/>
      <c r="E135" s="136"/>
      <c r="F135" s="136"/>
      <c r="G135" s="150" t="str">
        <f t="shared" si="5"/>
        <v/>
      </c>
      <c r="H135" s="64"/>
      <c r="I135" s="63"/>
      <c r="J135" s="63"/>
      <c r="K135" s="68"/>
      <c r="L135" s="100" t="str">
        <f>+IF(AND(K135&gt;0,O135="Ejecución"),(K135/877802)*Tabla28[[#This Row],[% participación]],IF(AND(K135&gt;0,O135&lt;&gt;"Ejecución"),"-",""))</f>
        <v/>
      </c>
      <c r="M135" s="65"/>
      <c r="N135" s="163" t="str">
        <f t="shared" si="6"/>
        <v/>
      </c>
      <c r="O135" s="152" t="s">
        <v>1150</v>
      </c>
      <c r="P135" s="79"/>
    </row>
    <row r="136" spans="1:16" s="7" customFormat="1" ht="24.75" customHeight="1" outlineLevel="1" x14ac:dyDescent="0.25">
      <c r="A136" s="135">
        <v>23</v>
      </c>
      <c r="B136" s="151" t="s">
        <v>2664</v>
      </c>
      <c r="C136" s="153" t="s">
        <v>31</v>
      </c>
      <c r="D136" s="63"/>
      <c r="E136" s="136"/>
      <c r="F136" s="136"/>
      <c r="G136" s="150" t="str">
        <f t="shared" si="5"/>
        <v/>
      </c>
      <c r="H136" s="64"/>
      <c r="I136" s="63"/>
      <c r="J136" s="63"/>
      <c r="K136" s="68"/>
      <c r="L136" s="100" t="str">
        <f>+IF(AND(K136&gt;0,O136="Ejecución"),(K136/877802)*Tabla28[[#This Row],[% participación]],IF(AND(K136&gt;0,O136&lt;&gt;"Ejecución"),"-",""))</f>
        <v/>
      </c>
      <c r="M136" s="65"/>
      <c r="N136" s="163" t="str">
        <f t="shared" si="6"/>
        <v/>
      </c>
      <c r="O136" s="152" t="s">
        <v>1150</v>
      </c>
      <c r="P136" s="79"/>
    </row>
    <row r="137" spans="1:16" s="7" customFormat="1" ht="24.75" customHeight="1" outlineLevel="1" x14ac:dyDescent="0.25">
      <c r="A137" s="135">
        <v>24</v>
      </c>
      <c r="B137" s="151" t="s">
        <v>2664</v>
      </c>
      <c r="C137" s="153" t="s">
        <v>31</v>
      </c>
      <c r="D137" s="63"/>
      <c r="E137" s="136"/>
      <c r="F137" s="136"/>
      <c r="G137" s="150" t="str">
        <f t="shared" si="5"/>
        <v/>
      </c>
      <c r="H137" s="64"/>
      <c r="I137" s="63"/>
      <c r="J137" s="63"/>
      <c r="K137" s="68"/>
      <c r="L137" s="100" t="str">
        <f>+IF(AND(K137&gt;0,O137="Ejecución"),(K137/877802)*Tabla28[[#This Row],[% participación]],IF(AND(K137&gt;0,O137&lt;&gt;"Ejecución"),"-",""))</f>
        <v/>
      </c>
      <c r="M137" s="65"/>
      <c r="N137" s="163" t="str">
        <f t="shared" si="6"/>
        <v/>
      </c>
      <c r="O137" s="152" t="s">
        <v>1150</v>
      </c>
      <c r="P137" s="79"/>
    </row>
    <row r="138" spans="1:16" s="7" customFormat="1" ht="24.75" customHeight="1" outlineLevel="1" x14ac:dyDescent="0.25">
      <c r="A138" s="135">
        <v>25</v>
      </c>
      <c r="B138" s="151" t="s">
        <v>2664</v>
      </c>
      <c r="C138" s="153" t="s">
        <v>31</v>
      </c>
      <c r="D138" s="63"/>
      <c r="E138" s="136"/>
      <c r="F138" s="136"/>
      <c r="G138" s="150" t="str">
        <f t="shared" si="5"/>
        <v/>
      </c>
      <c r="H138" s="64"/>
      <c r="I138" s="63"/>
      <c r="J138" s="63"/>
      <c r="K138" s="68"/>
      <c r="L138" s="100" t="str">
        <f>+IF(AND(K138&gt;0,O138="Ejecución"),(K138/877802)*Tabla28[[#This Row],[% participación]],IF(AND(K138&gt;0,O138&lt;&gt;"Ejecución"),"-",""))</f>
        <v/>
      </c>
      <c r="M138" s="65"/>
      <c r="N138" s="163" t="str">
        <f t="shared" si="6"/>
        <v/>
      </c>
      <c r="O138" s="152" t="s">
        <v>1150</v>
      </c>
      <c r="P138" s="79"/>
    </row>
    <row r="139" spans="1:16" s="7" customFormat="1" ht="24.75" customHeight="1" outlineLevel="1" x14ac:dyDescent="0.25">
      <c r="A139" s="135">
        <v>26</v>
      </c>
      <c r="B139" s="151" t="s">
        <v>2664</v>
      </c>
      <c r="C139" s="153" t="s">
        <v>31</v>
      </c>
      <c r="D139" s="63"/>
      <c r="E139" s="136"/>
      <c r="F139" s="136"/>
      <c r="G139" s="150" t="str">
        <f t="shared" si="5"/>
        <v/>
      </c>
      <c r="H139" s="64"/>
      <c r="I139" s="63"/>
      <c r="J139" s="63"/>
      <c r="K139" s="68"/>
      <c r="L139" s="100" t="str">
        <f>+IF(AND(K139&gt;0,O139="Ejecución"),(K139/877802)*Tabla28[[#This Row],[% participación]],IF(AND(K139&gt;0,O139&lt;&gt;"Ejecución"),"-",""))</f>
        <v/>
      </c>
      <c r="M139" s="65"/>
      <c r="N139" s="163" t="str">
        <f t="shared" si="6"/>
        <v/>
      </c>
      <c r="O139" s="152" t="s">
        <v>1150</v>
      </c>
      <c r="P139" s="79"/>
    </row>
    <row r="140" spans="1:16" s="7" customFormat="1" ht="24.75" customHeight="1" outlineLevel="1" x14ac:dyDescent="0.25">
      <c r="A140" s="135">
        <v>27</v>
      </c>
      <c r="B140" s="151" t="s">
        <v>2664</v>
      </c>
      <c r="C140" s="153" t="s">
        <v>31</v>
      </c>
      <c r="D140" s="63"/>
      <c r="E140" s="136"/>
      <c r="F140" s="136"/>
      <c r="G140" s="150" t="str">
        <f t="shared" si="5"/>
        <v/>
      </c>
      <c r="H140" s="64"/>
      <c r="I140" s="63"/>
      <c r="J140" s="63"/>
      <c r="K140" s="68"/>
      <c r="L140" s="100" t="str">
        <f>+IF(AND(K140&gt;0,O140="Ejecución"),(K140/877802)*Tabla28[[#This Row],[% participación]],IF(AND(K140&gt;0,O140&lt;&gt;"Ejecución"),"-",""))</f>
        <v/>
      </c>
      <c r="M140" s="65"/>
      <c r="N140" s="163" t="str">
        <f t="shared" si="6"/>
        <v/>
      </c>
      <c r="O140" s="152" t="s">
        <v>1150</v>
      </c>
      <c r="P140" s="79"/>
    </row>
    <row r="141" spans="1:16" s="7" customFormat="1" ht="24.75" customHeight="1" outlineLevel="1" x14ac:dyDescent="0.25">
      <c r="A141" s="135">
        <v>28</v>
      </c>
      <c r="B141" s="151" t="s">
        <v>2664</v>
      </c>
      <c r="C141" s="153" t="s">
        <v>31</v>
      </c>
      <c r="D141" s="63"/>
      <c r="E141" s="136"/>
      <c r="F141" s="136"/>
      <c r="G141" s="150" t="str">
        <f t="shared" si="5"/>
        <v/>
      </c>
      <c r="H141" s="64"/>
      <c r="I141" s="63"/>
      <c r="J141" s="63"/>
      <c r="K141" s="68"/>
      <c r="L141" s="100" t="str">
        <f>+IF(AND(K141&gt;0,O141="Ejecución"),(K141/877802)*Tabla28[[#This Row],[% participación]],IF(AND(K141&gt;0,O141&lt;&gt;"Ejecución"),"-",""))</f>
        <v/>
      </c>
      <c r="M141" s="65"/>
      <c r="N141" s="163" t="str">
        <f t="shared" si="6"/>
        <v/>
      </c>
      <c r="O141" s="152" t="s">
        <v>1150</v>
      </c>
      <c r="P141" s="79"/>
    </row>
    <row r="142" spans="1:16" s="7" customFormat="1" ht="24.75" customHeight="1" outlineLevel="1" x14ac:dyDescent="0.25">
      <c r="A142" s="135">
        <v>29</v>
      </c>
      <c r="B142" s="151" t="s">
        <v>2664</v>
      </c>
      <c r="C142" s="153" t="s">
        <v>31</v>
      </c>
      <c r="D142" s="63"/>
      <c r="E142" s="136"/>
      <c r="F142" s="136"/>
      <c r="G142" s="150" t="str">
        <f t="shared" si="5"/>
        <v/>
      </c>
      <c r="H142" s="64"/>
      <c r="I142" s="63"/>
      <c r="J142" s="63"/>
      <c r="K142" s="68"/>
      <c r="L142" s="100" t="str">
        <f>+IF(AND(K142&gt;0,O142="Ejecución"),(K142/877802)*Tabla28[[#This Row],[% participación]],IF(AND(K142&gt;0,O142&lt;&gt;"Ejecución"),"-",""))</f>
        <v/>
      </c>
      <c r="M142" s="65"/>
      <c r="N142" s="163" t="str">
        <f t="shared" si="6"/>
        <v/>
      </c>
      <c r="O142" s="152" t="s">
        <v>1150</v>
      </c>
      <c r="P142" s="79"/>
    </row>
    <row r="143" spans="1:16" s="7" customFormat="1" ht="24.75" customHeight="1" outlineLevel="1" x14ac:dyDescent="0.25">
      <c r="A143" s="135">
        <v>30</v>
      </c>
      <c r="B143" s="151" t="s">
        <v>2664</v>
      </c>
      <c r="C143" s="153" t="s">
        <v>31</v>
      </c>
      <c r="D143" s="63"/>
      <c r="E143" s="136"/>
      <c r="F143" s="136"/>
      <c r="G143" s="150" t="str">
        <f t="shared" si="5"/>
        <v/>
      </c>
      <c r="H143" s="64"/>
      <c r="I143" s="63"/>
      <c r="J143" s="63"/>
      <c r="K143" s="68"/>
      <c r="L143" s="100" t="str">
        <f>+IF(AND(K143&gt;0,O143="Ejecución"),(K143/877802)*Tabla28[[#This Row],[% participación]],IF(AND(K143&gt;0,O143&lt;&gt;"Ejecución"),"-",""))</f>
        <v/>
      </c>
      <c r="M143" s="65"/>
      <c r="N143" s="163" t="str">
        <f t="shared" si="6"/>
        <v/>
      </c>
      <c r="O143" s="152" t="s">
        <v>1150</v>
      </c>
      <c r="P143" s="79"/>
    </row>
    <row r="144" spans="1:16" s="7" customFormat="1" ht="24.75" customHeight="1" outlineLevel="1" x14ac:dyDescent="0.25">
      <c r="A144" s="135">
        <v>31</v>
      </c>
      <c r="B144" s="151" t="s">
        <v>2664</v>
      </c>
      <c r="C144" s="153" t="s">
        <v>31</v>
      </c>
      <c r="D144" s="63"/>
      <c r="E144" s="136"/>
      <c r="F144" s="136"/>
      <c r="G144" s="150" t="str">
        <f t="shared" si="5"/>
        <v/>
      </c>
      <c r="H144" s="64"/>
      <c r="I144" s="63"/>
      <c r="J144" s="63"/>
      <c r="K144" s="68"/>
      <c r="L144" s="100" t="str">
        <f>+IF(AND(K144&gt;0,O144="Ejecución"),(K144/877802)*Tabla28[[#This Row],[% participación]],IF(AND(K144&gt;0,O144&lt;&gt;"Ejecución"),"-",""))</f>
        <v/>
      </c>
      <c r="M144" s="65"/>
      <c r="N144" s="163" t="str">
        <f t="shared" si="6"/>
        <v/>
      </c>
      <c r="O144" s="152" t="s">
        <v>1150</v>
      </c>
      <c r="P144" s="79"/>
    </row>
    <row r="145" spans="1:16" s="7" customFormat="1" ht="24.75" customHeight="1" outlineLevel="1" x14ac:dyDescent="0.25">
      <c r="A145" s="135">
        <v>32</v>
      </c>
      <c r="B145" s="151" t="s">
        <v>2664</v>
      </c>
      <c r="C145" s="153" t="s">
        <v>31</v>
      </c>
      <c r="D145" s="63"/>
      <c r="E145" s="136"/>
      <c r="F145" s="136"/>
      <c r="G145" s="150" t="str">
        <f t="shared" si="5"/>
        <v/>
      </c>
      <c r="H145" s="64"/>
      <c r="I145" s="63"/>
      <c r="J145" s="63"/>
      <c r="K145" s="68"/>
      <c r="L145" s="100" t="str">
        <f>+IF(AND(K145&gt;0,O145="Ejecución"),(K145/877802)*Tabla28[[#This Row],[% participación]],IF(AND(K145&gt;0,O145&lt;&gt;"Ejecución"),"-",""))</f>
        <v/>
      </c>
      <c r="M145" s="65"/>
      <c r="N145" s="163" t="str">
        <f t="shared" si="6"/>
        <v/>
      </c>
      <c r="O145" s="152" t="s">
        <v>1150</v>
      </c>
      <c r="P145" s="79"/>
    </row>
    <row r="146" spans="1:16" s="7" customFormat="1" ht="24.75" customHeight="1" outlineLevel="1" x14ac:dyDescent="0.25">
      <c r="A146" s="135">
        <v>33</v>
      </c>
      <c r="B146" s="151" t="s">
        <v>2664</v>
      </c>
      <c r="C146" s="153" t="s">
        <v>31</v>
      </c>
      <c r="D146" s="63"/>
      <c r="E146" s="136"/>
      <c r="F146" s="136"/>
      <c r="G146" s="150" t="str">
        <f t="shared" si="5"/>
        <v/>
      </c>
      <c r="H146" s="64"/>
      <c r="I146" s="63"/>
      <c r="J146" s="63"/>
      <c r="K146" s="68"/>
      <c r="L146" s="100" t="str">
        <f>+IF(AND(K146&gt;0,O146="Ejecución"),(K146/877802)*Tabla28[[#This Row],[% participación]],IF(AND(K146&gt;0,O146&lt;&gt;"Ejecución"),"-",""))</f>
        <v/>
      </c>
      <c r="M146" s="65"/>
      <c r="N146" s="163" t="str">
        <f t="shared" si="6"/>
        <v/>
      </c>
      <c r="O146" s="152" t="s">
        <v>1150</v>
      </c>
      <c r="P146" s="79"/>
    </row>
    <row r="147" spans="1:16" s="7" customFormat="1" ht="24.75" customHeight="1" outlineLevel="1" x14ac:dyDescent="0.25">
      <c r="A147" s="135">
        <v>34</v>
      </c>
      <c r="B147" s="151" t="s">
        <v>2664</v>
      </c>
      <c r="C147" s="153" t="s">
        <v>31</v>
      </c>
      <c r="D147" s="63"/>
      <c r="E147" s="136"/>
      <c r="F147" s="136"/>
      <c r="G147" s="150" t="str">
        <f t="shared" si="5"/>
        <v/>
      </c>
      <c r="H147" s="64"/>
      <c r="I147" s="63"/>
      <c r="J147" s="63"/>
      <c r="K147" s="68"/>
      <c r="L147" s="100" t="str">
        <f>+IF(AND(K147&gt;0,O147="Ejecución"),(K147/877802)*Tabla28[[#This Row],[% participación]],IF(AND(K147&gt;0,O147&lt;&gt;"Ejecución"),"-",""))</f>
        <v/>
      </c>
      <c r="M147" s="65"/>
      <c r="N147" s="163" t="str">
        <f t="shared" si="6"/>
        <v/>
      </c>
      <c r="O147" s="152" t="s">
        <v>1150</v>
      </c>
      <c r="P147" s="79"/>
    </row>
    <row r="148" spans="1:16" s="7" customFormat="1" ht="24.75" customHeight="1" outlineLevel="1" x14ac:dyDescent="0.25">
      <c r="A148" s="135">
        <v>35</v>
      </c>
      <c r="B148" s="151" t="s">
        <v>2664</v>
      </c>
      <c r="C148" s="153" t="s">
        <v>31</v>
      </c>
      <c r="D148" s="63"/>
      <c r="E148" s="136"/>
      <c r="F148" s="136"/>
      <c r="G148" s="150" t="str">
        <f t="shared" si="5"/>
        <v/>
      </c>
      <c r="H148" s="64"/>
      <c r="I148" s="63"/>
      <c r="J148" s="63"/>
      <c r="K148" s="68"/>
      <c r="L148" s="100" t="str">
        <f>+IF(AND(K148&gt;0,O148="Ejecución"),(K148/877802)*Tabla28[[#This Row],[% participación]],IF(AND(K148&gt;0,O148&lt;&gt;"Ejecución"),"-",""))</f>
        <v/>
      </c>
      <c r="M148" s="65"/>
      <c r="N148" s="163" t="str">
        <f t="shared" si="6"/>
        <v/>
      </c>
      <c r="O148" s="152" t="s">
        <v>1150</v>
      </c>
      <c r="P148" s="79"/>
    </row>
    <row r="149" spans="1:16" s="7" customFormat="1" ht="24.75" customHeight="1" outlineLevel="1" x14ac:dyDescent="0.25">
      <c r="A149" s="135">
        <v>36</v>
      </c>
      <c r="B149" s="151" t="s">
        <v>2664</v>
      </c>
      <c r="C149" s="153" t="s">
        <v>31</v>
      </c>
      <c r="D149" s="63"/>
      <c r="E149" s="136"/>
      <c r="F149" s="136"/>
      <c r="G149" s="150" t="str">
        <f t="shared" si="5"/>
        <v/>
      </c>
      <c r="H149" s="64"/>
      <c r="I149" s="63"/>
      <c r="J149" s="63"/>
      <c r="K149" s="68"/>
      <c r="L149" s="100" t="str">
        <f>+IF(AND(K149&gt;0,O149="Ejecución"),(K149/877802)*Tabla28[[#This Row],[% participación]],IF(AND(K149&gt;0,O149&lt;&gt;"Ejecución"),"-",""))</f>
        <v/>
      </c>
      <c r="M149" s="65"/>
      <c r="N149" s="163" t="str">
        <f t="shared" si="6"/>
        <v/>
      </c>
      <c r="O149" s="152" t="s">
        <v>1150</v>
      </c>
      <c r="P149" s="79"/>
    </row>
    <row r="150" spans="1:16" s="7" customFormat="1" ht="24.75" customHeight="1" outlineLevel="1" x14ac:dyDescent="0.25">
      <c r="A150" s="135">
        <v>37</v>
      </c>
      <c r="B150" s="151" t="s">
        <v>2664</v>
      </c>
      <c r="C150" s="153" t="s">
        <v>31</v>
      </c>
      <c r="D150" s="63"/>
      <c r="E150" s="136"/>
      <c r="F150" s="136"/>
      <c r="G150" s="150" t="str">
        <f t="shared" si="5"/>
        <v/>
      </c>
      <c r="H150" s="64"/>
      <c r="I150" s="63"/>
      <c r="J150" s="63"/>
      <c r="K150" s="68"/>
      <c r="L150" s="100" t="str">
        <f>+IF(AND(K150&gt;0,O150="Ejecución"),(K150/877802)*Tabla28[[#This Row],[% participación]],IF(AND(K150&gt;0,O150&lt;&gt;"Ejecución"),"-",""))</f>
        <v/>
      </c>
      <c r="M150" s="65"/>
      <c r="N150" s="163" t="str">
        <f t="shared" si="6"/>
        <v/>
      </c>
      <c r="O150" s="152" t="s">
        <v>1150</v>
      </c>
      <c r="P150" s="79"/>
    </row>
    <row r="151" spans="1:16" s="7" customFormat="1" ht="24.75" customHeight="1" outlineLevel="1" x14ac:dyDescent="0.25">
      <c r="A151" s="135">
        <v>38</v>
      </c>
      <c r="B151" s="151" t="s">
        <v>2664</v>
      </c>
      <c r="C151" s="153" t="s">
        <v>31</v>
      </c>
      <c r="D151" s="63"/>
      <c r="E151" s="136"/>
      <c r="F151" s="136"/>
      <c r="G151" s="150" t="str">
        <f t="shared" si="5"/>
        <v/>
      </c>
      <c r="H151" s="64"/>
      <c r="I151" s="63"/>
      <c r="J151" s="63"/>
      <c r="K151" s="68"/>
      <c r="L151" s="100" t="str">
        <f>+IF(AND(K151&gt;0,O151="Ejecución"),(K151/877802)*Tabla28[[#This Row],[% participación]],IF(AND(K151&gt;0,O151&lt;&gt;"Ejecución"),"-",""))</f>
        <v/>
      </c>
      <c r="M151" s="65"/>
      <c r="N151" s="163" t="str">
        <f t="shared" si="6"/>
        <v/>
      </c>
      <c r="O151" s="152" t="s">
        <v>1150</v>
      </c>
      <c r="P151" s="79"/>
    </row>
    <row r="152" spans="1:16" s="7" customFormat="1" ht="24.75" customHeight="1" outlineLevel="1" x14ac:dyDescent="0.25">
      <c r="A152" s="135">
        <v>39</v>
      </c>
      <c r="B152" s="151" t="s">
        <v>2664</v>
      </c>
      <c r="C152" s="153" t="s">
        <v>31</v>
      </c>
      <c r="D152" s="63"/>
      <c r="E152" s="136"/>
      <c r="F152" s="136"/>
      <c r="G152" s="150" t="str">
        <f t="shared" si="5"/>
        <v/>
      </c>
      <c r="H152" s="64"/>
      <c r="I152" s="63"/>
      <c r="J152" s="63"/>
      <c r="K152" s="68"/>
      <c r="L152" s="100" t="str">
        <f>+IF(AND(K152&gt;0,O152="Ejecución"),(K152/877802)*Tabla28[[#This Row],[% participación]],IF(AND(K152&gt;0,O152&lt;&gt;"Ejecución"),"-",""))</f>
        <v/>
      </c>
      <c r="M152" s="65"/>
      <c r="N152" s="163" t="str">
        <f t="shared" si="6"/>
        <v/>
      </c>
      <c r="O152" s="152" t="s">
        <v>1150</v>
      </c>
      <c r="P152" s="79"/>
    </row>
    <row r="153" spans="1:16" s="7" customFormat="1" ht="24.75" customHeight="1" outlineLevel="1" x14ac:dyDescent="0.25">
      <c r="A153" s="135">
        <v>40</v>
      </c>
      <c r="B153" s="151" t="s">
        <v>2664</v>
      </c>
      <c r="C153" s="153" t="s">
        <v>31</v>
      </c>
      <c r="D153" s="63"/>
      <c r="E153" s="136"/>
      <c r="F153" s="136"/>
      <c r="G153" s="150" t="str">
        <f t="shared" si="5"/>
        <v/>
      </c>
      <c r="H153" s="64"/>
      <c r="I153" s="63"/>
      <c r="J153" s="63"/>
      <c r="K153" s="68"/>
      <c r="L153" s="100" t="str">
        <f>+IF(AND(K153&gt;0,O153="Ejecución"),(K153/877802)*Tabla28[[#This Row],[% participación]],IF(AND(K153&gt;0,O153&lt;&gt;"Ejecución"),"-",""))</f>
        <v/>
      </c>
      <c r="M153" s="65"/>
      <c r="N153" s="163" t="str">
        <f t="shared" si="6"/>
        <v/>
      </c>
      <c r="O153" s="152" t="s">
        <v>1150</v>
      </c>
      <c r="P153" s="79"/>
    </row>
    <row r="154" spans="1:16" s="7" customFormat="1" ht="24.75" customHeight="1" outlineLevel="1" x14ac:dyDescent="0.25">
      <c r="A154" s="135">
        <v>41</v>
      </c>
      <c r="B154" s="151" t="s">
        <v>2664</v>
      </c>
      <c r="C154" s="153" t="s">
        <v>31</v>
      </c>
      <c r="D154" s="63"/>
      <c r="E154" s="136"/>
      <c r="F154" s="136"/>
      <c r="G154" s="150" t="str">
        <f t="shared" si="5"/>
        <v/>
      </c>
      <c r="H154" s="64"/>
      <c r="I154" s="63"/>
      <c r="J154" s="63"/>
      <c r="K154" s="68"/>
      <c r="L154" s="100" t="str">
        <f>+IF(AND(K154&gt;0,O154="Ejecución"),(K154/877802)*Tabla28[[#This Row],[% participación]],IF(AND(K154&gt;0,O154&lt;&gt;"Ejecución"),"-",""))</f>
        <v/>
      </c>
      <c r="M154" s="65"/>
      <c r="N154" s="163" t="str">
        <f t="shared" si="6"/>
        <v/>
      </c>
      <c r="O154" s="152" t="s">
        <v>1150</v>
      </c>
      <c r="P154" s="79"/>
    </row>
    <row r="155" spans="1:16" s="7" customFormat="1" ht="24.75" customHeight="1" outlineLevel="1" x14ac:dyDescent="0.25">
      <c r="A155" s="135">
        <v>42</v>
      </c>
      <c r="B155" s="151" t="s">
        <v>2664</v>
      </c>
      <c r="C155" s="153" t="s">
        <v>31</v>
      </c>
      <c r="D155" s="63"/>
      <c r="E155" s="136"/>
      <c r="F155" s="136"/>
      <c r="G155" s="150" t="str">
        <f t="shared" si="5"/>
        <v/>
      </c>
      <c r="H155" s="64"/>
      <c r="I155" s="63"/>
      <c r="J155" s="63"/>
      <c r="K155" s="68"/>
      <c r="L155" s="100" t="str">
        <f>+IF(AND(K155&gt;0,O155="Ejecución"),(K155/877802)*Tabla28[[#This Row],[% participación]],IF(AND(K155&gt;0,O155&lt;&gt;"Ejecución"),"-",""))</f>
        <v/>
      </c>
      <c r="M155" s="65"/>
      <c r="N155" s="163" t="str">
        <f t="shared" si="6"/>
        <v/>
      </c>
      <c r="O155" s="152" t="s">
        <v>1150</v>
      </c>
      <c r="P155" s="79"/>
    </row>
    <row r="156" spans="1:16" s="7" customFormat="1" ht="24" customHeight="1" outlineLevel="1" x14ac:dyDescent="0.25">
      <c r="A156" s="135">
        <v>43</v>
      </c>
      <c r="B156" s="151" t="s">
        <v>2664</v>
      </c>
      <c r="C156" s="153" t="s">
        <v>31</v>
      </c>
      <c r="D156" s="63"/>
      <c r="E156" s="136"/>
      <c r="F156" s="136"/>
      <c r="G156" s="150" t="str">
        <f t="shared" si="5"/>
        <v/>
      </c>
      <c r="H156" s="64"/>
      <c r="I156" s="63"/>
      <c r="J156" s="63"/>
      <c r="K156" s="68"/>
      <c r="L156" s="100" t="str">
        <f>+IF(AND(K156&gt;0,O156="Ejecución"),(K156/877802)*Tabla28[[#This Row],[% participación]],IF(AND(K156&gt;0,O156&lt;&gt;"Ejecución"),"-",""))</f>
        <v/>
      </c>
      <c r="M156" s="65"/>
      <c r="N156" s="163" t="str">
        <f t="shared" si="6"/>
        <v/>
      </c>
      <c r="O156" s="152" t="s">
        <v>1150</v>
      </c>
      <c r="P156" s="79"/>
    </row>
    <row r="157" spans="1:16" s="7" customFormat="1" ht="24.75" customHeight="1" outlineLevel="1" x14ac:dyDescent="0.25">
      <c r="A157" s="135">
        <v>44</v>
      </c>
      <c r="B157" s="151" t="s">
        <v>2664</v>
      </c>
      <c r="C157" s="153" t="s">
        <v>31</v>
      </c>
      <c r="D157" s="63"/>
      <c r="E157" s="136"/>
      <c r="F157" s="136"/>
      <c r="G157" s="150" t="str">
        <f t="shared" si="5"/>
        <v/>
      </c>
      <c r="H157" s="64"/>
      <c r="I157" s="63"/>
      <c r="J157" s="63"/>
      <c r="K157" s="68"/>
      <c r="L157" s="100" t="str">
        <f>+IF(AND(K157&gt;0,O157="Ejecución"),(K157/877802)*Tabla28[[#This Row],[% participación]],IF(AND(K157&gt;0,O157&lt;&gt;"Ejecución"),"-",""))</f>
        <v/>
      </c>
      <c r="M157" s="65"/>
      <c r="N157" s="163" t="str">
        <f t="shared" si="6"/>
        <v/>
      </c>
      <c r="O157" s="152" t="s">
        <v>1150</v>
      </c>
      <c r="P157" s="79"/>
    </row>
    <row r="158" spans="1:16" s="7" customFormat="1" ht="24.75" customHeight="1" outlineLevel="1" x14ac:dyDescent="0.25">
      <c r="A158" s="135">
        <v>45</v>
      </c>
      <c r="B158" s="151" t="s">
        <v>2664</v>
      </c>
      <c r="C158" s="153" t="s">
        <v>31</v>
      </c>
      <c r="D158" s="63"/>
      <c r="E158" s="136"/>
      <c r="F158" s="136"/>
      <c r="G158" s="150" t="str">
        <f t="shared" si="5"/>
        <v/>
      </c>
      <c r="H158" s="64"/>
      <c r="I158" s="63"/>
      <c r="J158" s="63"/>
      <c r="K158" s="68"/>
      <c r="L158" s="100" t="str">
        <f>+IF(AND(K158&gt;0,O158="Ejecución"),(K158/877802)*Tabla28[[#This Row],[% participación]],IF(AND(K158&gt;0,O158&lt;&gt;"Ejecución"),"-",""))</f>
        <v/>
      </c>
      <c r="M158" s="65"/>
      <c r="N158" s="163" t="str">
        <f t="shared" si="6"/>
        <v/>
      </c>
      <c r="O158" s="152" t="s">
        <v>1150</v>
      </c>
      <c r="P158" s="79"/>
    </row>
    <row r="159" spans="1:16" s="7" customFormat="1" ht="24.75" customHeight="1" outlineLevel="1" x14ac:dyDescent="0.25">
      <c r="A159" s="135">
        <v>46</v>
      </c>
      <c r="B159" s="151" t="s">
        <v>2664</v>
      </c>
      <c r="C159" s="153" t="s">
        <v>31</v>
      </c>
      <c r="D159" s="63"/>
      <c r="E159" s="136"/>
      <c r="F159" s="136"/>
      <c r="G159" s="150" t="str">
        <f t="shared" si="5"/>
        <v/>
      </c>
      <c r="H159" s="64"/>
      <c r="I159" s="63"/>
      <c r="J159" s="63"/>
      <c r="K159" s="68"/>
      <c r="L159" s="100" t="str">
        <f>+IF(AND(K159&gt;0,O159="Ejecución"),(K159/877802)*Tabla28[[#This Row],[% participación]],IF(AND(K159&gt;0,O159&lt;&gt;"Ejecución"),"-",""))</f>
        <v/>
      </c>
      <c r="M159" s="65"/>
      <c r="N159" s="163" t="str">
        <f t="shared" si="6"/>
        <v/>
      </c>
      <c r="O159" s="152" t="s">
        <v>1150</v>
      </c>
      <c r="P159" s="79"/>
    </row>
    <row r="160" spans="1:16" s="7" customFormat="1" ht="24.75" customHeight="1" outlineLevel="1" thickBot="1" x14ac:dyDescent="0.3">
      <c r="A160" s="135">
        <v>47</v>
      </c>
      <c r="B160" s="151" t="s">
        <v>2664</v>
      </c>
      <c r="C160" s="153" t="s">
        <v>31</v>
      </c>
      <c r="D160" s="63"/>
      <c r="E160" s="136"/>
      <c r="F160" s="136"/>
      <c r="G160" s="150" t="str">
        <f t="shared" ref="G160" si="7">IF(AND(E160&lt;&gt;"",F160&lt;&gt;""),((F160-E160)/30),"")</f>
        <v/>
      </c>
      <c r="H160" s="64"/>
      <c r="I160" s="63"/>
      <c r="J160" s="63"/>
      <c r="K160" s="68"/>
      <c r="L160" s="100" t="str">
        <f>+IF(AND(K160&gt;0,O160="Ejecución"),(K160/877802)*Tabla28[[#This Row],[% participación]],IF(AND(K160&gt;0,O160&lt;&gt;"Ejecución"),"-",""))</f>
        <v/>
      </c>
      <c r="M160" s="65"/>
      <c r="N160" s="163" t="str">
        <f t="shared" si="6"/>
        <v/>
      </c>
      <c r="O160" s="152" t="s">
        <v>1150</v>
      </c>
      <c r="P160" s="79"/>
    </row>
    <row r="161" spans="1:28" ht="23.1" customHeight="1" thickBot="1" x14ac:dyDescent="0.3">
      <c r="O161" s="165"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2657</v>
      </c>
      <c r="C168" s="218"/>
      <c r="D168" s="218"/>
      <c r="E168" s="8"/>
      <c r="F168" s="5"/>
      <c r="H168" s="81" t="s">
        <v>2656</v>
      </c>
      <c r="I168" s="241"/>
      <c r="J168" s="242"/>
      <c r="K168" s="242"/>
      <c r="L168" s="242"/>
      <c r="M168" s="242"/>
      <c r="N168" s="242"/>
      <c r="O168" s="24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2667</v>
      </c>
      <c r="B172" s="176"/>
      <c r="C172" s="176"/>
      <c r="D172" s="176"/>
      <c r="E172" s="176"/>
      <c r="F172" s="176"/>
      <c r="G172" s="176"/>
      <c r="H172" s="176"/>
      <c r="I172" s="176"/>
      <c r="J172" s="176"/>
      <c r="K172" s="176"/>
      <c r="L172" s="176"/>
      <c r="M172" s="176"/>
      <c r="N172" s="176"/>
      <c r="O172" s="177"/>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2668</v>
      </c>
      <c r="C176" s="206"/>
      <c r="D176" s="206"/>
      <c r="E176" s="206"/>
      <c r="F176" s="206"/>
      <c r="G176" s="206"/>
      <c r="H176" s="20"/>
      <c r="I176" s="213" t="s">
        <v>2674</v>
      </c>
      <c r="J176" s="214"/>
      <c r="K176" s="214"/>
      <c r="L176" s="214"/>
      <c r="M176" s="214"/>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25" x14ac:dyDescent="0.25">
      <c r="A178" s="9"/>
      <c r="B178" s="210"/>
      <c r="C178" s="211"/>
      <c r="D178" s="212"/>
      <c r="E178" s="157"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4"/>
      <c r="Z178" s="155" t="str">
        <f>IF(Y178&gt;0,SUM(E180+Y178),"")</f>
        <v/>
      </c>
      <c r="AA178" s="19"/>
      <c r="AB178" s="19"/>
    </row>
    <row r="179" spans="1:28" ht="23.25" x14ac:dyDescent="0.25">
      <c r="A179" s="9"/>
      <c r="B179" s="216" t="s">
        <v>2668</v>
      </c>
      <c r="C179" s="216"/>
      <c r="D179" s="216"/>
      <c r="E179" s="161">
        <v>0.02</v>
      </c>
      <c r="F179" s="160">
        <v>0.02</v>
      </c>
      <c r="G179" s="155">
        <f>IF(F179&gt;0,SUM(E179+F179),"")</f>
        <v>0.04</v>
      </c>
      <c r="H179" s="5"/>
      <c r="I179" s="216" t="s">
        <v>2670</v>
      </c>
      <c r="J179" s="216"/>
      <c r="K179" s="216"/>
      <c r="L179" s="216"/>
      <c r="M179" s="162">
        <v>0.03</v>
      </c>
      <c r="O179" s="8"/>
      <c r="Q179" s="19"/>
      <c r="R179" s="149">
        <f>IF(M179&gt;0,SUM(L179+M179),"")</f>
        <v>0.03</v>
      </c>
      <c r="T179" s="19"/>
      <c r="U179" s="172" t="s">
        <v>1166</v>
      </c>
      <c r="V179" s="172"/>
      <c r="W179" s="172"/>
      <c r="X179" s="24">
        <v>0.02</v>
      </c>
      <c r="Y179" s="154"/>
      <c r="Z179" s="155" t="str">
        <f>IF(Y179&gt;0,SUM(E181+Y179),"")</f>
        <v/>
      </c>
      <c r="AA179" s="19"/>
      <c r="AB179" s="19"/>
    </row>
    <row r="180" spans="1:28" ht="23.25" hidden="1" x14ac:dyDescent="0.25">
      <c r="A180" s="9"/>
      <c r="B180" s="196"/>
      <c r="C180" s="196"/>
      <c r="D180" s="196"/>
      <c r="E180" s="159"/>
      <c r="H180" s="5"/>
      <c r="I180" s="196"/>
      <c r="J180" s="196"/>
      <c r="K180" s="196"/>
      <c r="L180" s="196"/>
      <c r="M180" s="5"/>
      <c r="O180" s="8"/>
      <c r="Q180" s="19"/>
      <c r="R180" s="149" t="str">
        <f>IF(S180&gt;0,SUM(L180+S180),"")</f>
        <v/>
      </c>
      <c r="S180" s="154"/>
      <c r="T180" s="19"/>
      <c r="U180" s="172" t="s">
        <v>1167</v>
      </c>
      <c r="V180" s="172"/>
      <c r="W180" s="172"/>
      <c r="X180" s="24">
        <v>0.03</v>
      </c>
      <c r="Y180" s="154"/>
      <c r="Z180" s="155" t="str">
        <f>IF(Y180&gt;0,SUM(E182+Y180),"")</f>
        <v/>
      </c>
      <c r="AA180" s="19"/>
      <c r="AB180" s="19"/>
    </row>
    <row r="181" spans="1:28" ht="23.25" hidden="1" x14ac:dyDescent="0.25">
      <c r="A181" s="9"/>
      <c r="B181" s="196"/>
      <c r="C181" s="196"/>
      <c r="D181" s="196"/>
      <c r="E181" s="159"/>
      <c r="H181" s="5"/>
      <c r="I181" s="196"/>
      <c r="J181" s="196"/>
      <c r="K181" s="196"/>
      <c r="L181" s="196"/>
      <c r="M181" s="5"/>
      <c r="O181" s="8"/>
      <c r="Q181" s="19"/>
      <c r="R181" s="149" t="str">
        <f>IF(S181&gt;0,SUM(L181+S181),"")</f>
        <v/>
      </c>
      <c r="S181" s="154"/>
      <c r="T181" s="19"/>
      <c r="U181" s="19"/>
      <c r="V181" s="19"/>
      <c r="W181" s="19"/>
      <c r="X181" s="19"/>
      <c r="Y181" s="19"/>
      <c r="Z181" s="19"/>
      <c r="AA181" s="19"/>
      <c r="AB181" s="19"/>
    </row>
    <row r="182" spans="1:28" ht="23.25" hidden="1" x14ac:dyDescent="0.25">
      <c r="A182" s="9"/>
      <c r="B182" s="196"/>
      <c r="C182" s="196"/>
      <c r="D182" s="196"/>
      <c r="E182" s="159"/>
      <c r="H182" s="5"/>
      <c r="I182" s="196"/>
      <c r="J182" s="196"/>
      <c r="K182" s="196"/>
      <c r="L182" s="196"/>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49" t="str">
        <f>IF(S183&gt;0,SUM(L183+S183),"")</f>
        <v/>
      </c>
      <c r="S183" s="15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6">
        <f>+SUM(G179:G182)</f>
        <v>0.04</v>
      </c>
      <c r="D185" s="91" t="s">
        <v>2628</v>
      </c>
      <c r="E185" s="94">
        <f>+(C185*SUM(K20:K35))</f>
        <v>524013759.60000002</v>
      </c>
      <c r="F185" s="92"/>
      <c r="G185" s="93"/>
      <c r="H185" s="88"/>
      <c r="I185" s="90" t="s">
        <v>2627</v>
      </c>
      <c r="J185" s="156">
        <f>+SUM(M179:M183)</f>
        <v>0.03</v>
      </c>
      <c r="K185" s="197" t="s">
        <v>2628</v>
      </c>
      <c r="L185" s="197"/>
      <c r="M185" s="94">
        <f>+J185*(SUM(K20:K35))</f>
        <v>393010319.69999999</v>
      </c>
      <c r="N185" s="95"/>
      <c r="O185" s="96"/>
    </row>
    <row r="186" spans="1:28" ht="15.75" thickBot="1" x14ac:dyDescent="0.3">
      <c r="A186" s="10"/>
      <c r="B186" s="97"/>
      <c r="C186" s="97"/>
      <c r="D186" s="97"/>
      <c r="E186" s="97"/>
      <c r="F186" s="97"/>
      <c r="G186" s="97"/>
      <c r="H186" s="97"/>
      <c r="I186" s="158" t="s">
        <v>2672</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231" t="s">
        <v>2636</v>
      </c>
      <c r="C192" s="231"/>
      <c r="E192" s="5" t="s">
        <v>20</v>
      </c>
      <c r="H192" s="26" t="s">
        <v>24</v>
      </c>
      <c r="J192" s="5" t="s">
        <v>2637</v>
      </c>
      <c r="K192" s="5"/>
      <c r="M192" s="5"/>
      <c r="N192" s="5"/>
      <c r="O192" s="8"/>
      <c r="Q192" s="144"/>
      <c r="R192" s="145"/>
      <c r="S192" s="145"/>
      <c r="T192" s="144"/>
    </row>
    <row r="193" spans="1:18" x14ac:dyDescent="0.25">
      <c r="A193" s="9"/>
      <c r="C193" s="168">
        <v>41963</v>
      </c>
      <c r="D193" s="5"/>
      <c r="E193" s="169">
        <v>4864</v>
      </c>
      <c r="F193" s="5"/>
      <c r="G193" s="5"/>
      <c r="H193" s="169" t="s">
        <v>2715</v>
      </c>
      <c r="J193" s="5"/>
      <c r="K193" s="168">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189" t="s">
        <v>2658</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0" t="s">
        <v>2718</v>
      </c>
      <c r="J211" s="27" t="s">
        <v>2622</v>
      </c>
      <c r="K211" s="169" t="s">
        <v>2716</v>
      </c>
      <c r="L211" s="21"/>
      <c r="M211" s="21"/>
      <c r="N211" s="21"/>
      <c r="O211" s="8"/>
    </row>
    <row r="212" spans="1:15" x14ac:dyDescent="0.25">
      <c r="A212" s="9"/>
      <c r="B212" s="27" t="s">
        <v>2619</v>
      </c>
      <c r="C212" s="138" t="s">
        <v>2715</v>
      </c>
      <c r="D212" s="21"/>
      <c r="G212" s="27" t="s">
        <v>2621</v>
      </c>
      <c r="H212" s="170">
        <v>3118337222</v>
      </c>
      <c r="J212" s="27" t="s">
        <v>2623</v>
      </c>
      <c r="K212" s="169"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79" scale="110" orientation="landscape" r:id="rId1"/>
  <rowBreaks count="2" manualBreakCount="2">
    <brk id="107" max="16383" man="1"/>
    <brk id="174"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CARLOS TEJEIRO</cp:lastModifiedBy>
  <cp:lastPrinted>2020-12-29T13:24:07Z</cp:lastPrinted>
  <dcterms:created xsi:type="dcterms:W3CDTF">2020-10-14T21:57:42Z</dcterms:created>
  <dcterms:modified xsi:type="dcterms:W3CDTF">2020-12-29T13:33:19Z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