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PRIMERA INFANCIA\ATLANTICO\"/>
    </mc:Choice>
  </mc:AlternateContent>
  <xr:revisionPtr revIDLastSave="0" documentId="13_ncr:1_{9367DE8A-485F-49FC-9A98-7A65B322CB07}"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0" yWindow="0" windowWidth="18750" windowHeight="1560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3" i="12"/>
  <c r="G52" i="12"/>
  <c r="G51" i="12"/>
  <c r="N20" i="12"/>
  <c r="G54"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<sst xmlns="http://schemas.openxmlformats.org/spreadsheetml/2006/main" count="3163" uniqueCount="2699">
  <si>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</si>
  <si>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</si>
  <si>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</si>
  <si>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</si>
  <si>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</si>
  <si>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</si>
  <si>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</si>
  <si>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</si>
  <si>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</si>
  <si>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</si>
  <si>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</si>
  <si>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</si>
  <si>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</si>
  <si>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</si>
  <si>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</si>
  <si>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</si>
  <si>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</si>
  <si>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</si>
  <si>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</si>
  <si>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</si>
  <si>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</si>
  <si>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</si>
  <si>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</si>
  <si>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</si>
  <si>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</si>
  <si>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</si>
  <si>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</si>
  <si>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</si>
  <si>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</si>
  <si>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</si>
  <si>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</si>
  <si>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</si>
  <si>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</si>
  <si>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</si>
  <si>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</si>
  <si>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</si>
  <si>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</si>
  <si>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</si>
  <si>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</si>
  <si>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</si>
  <si>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</si>
  <si>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</si>
  <si>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</si>
  <si>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</si>
  <si>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</si>
  <si>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</si>
  <si>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</si>
  <si>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</si>
  <si>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</si>
  <si>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</si>
  <si>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</si>
  <si>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</si>
  <si>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</si>
  <si>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</si>
  <si>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</si>
  <si>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</si>
  <si>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</si>
  <si>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</si>
  <si>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</si>
  <si>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</si>
  <si>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</si>
  <si>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</si>
  <si>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</si>
  <si>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</si>
  <si>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</si>
  <si>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</si>
  <si>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</si>
  <si>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</si>
  <si>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</si>
  <si>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</si>
  <si>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</si>
  <si>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</si>
  <si>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</si>
  <si>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</si>
  <si>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</si>
  <si>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</si>
  <si>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</si>
  <si>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</si>
  <si>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</si>
  <si>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</si>
  <si>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</si>
  <si>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</si>
  <si>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</si>
  <si>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</si>
  <si>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</si>
  <si>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</si>
  <si>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</si>
  <si>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</si>
  <si>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</si>
  <si>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</si>
  <si>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</si>
  <si>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</si>
  <si>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</si>
  <si>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</si>
  <si>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</si>
  <si>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</si>
  <si>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</si>
  <si>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</si>
  <si>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</si>
  <si>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</si>
  <si>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</si>
  <si>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</si>
  <si>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</si>
  <si>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</si>
  <si>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</si>
  <si>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</si>
  <si>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</si>
  <si>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</si>
  <si>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</si>
  <si>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</si>
  <si>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</si>
  <si>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</si>
  <si>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</si>
  <si>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</si>
  <si>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</si>
  <si>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</si>
  <si>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</si>
  <si>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</si>
  <si>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</si>
  <si>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</si>
  <si>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</si>
  <si>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</si>
  <si>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</si>
  <si>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</si>
  <si>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</si>
  <si>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</si>
  <si>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</si>
  <si>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</si>
  <si>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</si>
  <si>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</si>
  <si>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</si>
  <si>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</si>
  <si>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</si>
  <si>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</si>
  <si>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</si>
  <si>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</si>
  <si>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</si>
  <si>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</si>
  <si>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</si>
  <si>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</si>
  <si>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</si>
  <si>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</si>
  <si>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</si>
  <si>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</si>
  <si>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</si>
  <si>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</si>
  <si>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</si>
  <si>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</si>
  <si>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</si>
  <si>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</si>
  <si>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</si>
  <si>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</si>
  <si>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</si>
  <si>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</si>
  <si>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</si>
  <si>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</si>
  <si>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</si>
  <si>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</si>
  <si>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</si>
  <si>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</si>
  <si>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</si>
  <si>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</si>
  <si>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</si>
  <si>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</si>
  <si>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</si>
  <si>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</si>
  <si>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</si>
  <si>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</si>
  <si>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</si>
  <si>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</si>
  <si>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</si>
  <si>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</si>
  <si>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</si>
  <si>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</si>
  <si>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</si>
  <si>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</si>
  <si>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</si>
  <si>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</si>
  <si>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</si>
  <si>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</si>
  <si>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</si>
  <si>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</si>
  <si>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</si>
  <si>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</si>
  <si>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</si>
  <si>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</si>
  <si>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</si>
  <si>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</si>
  <si>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</si>
  <si>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</si>
  <si>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</si>
  <si>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</si>
  <si>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</si>
  <si>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</si>
  <si>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</si>
  <si>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</si>
  <si>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</si>
  <si>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</si>
  <si>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</si>
  <si>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</si>
  <si>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</si>
  <si>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</si>
  <si>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</si>
  <si>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</si>
  <si>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</si>
  <si>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</si>
  <si>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</si>
  <si>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</si>
  <si>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</si>
  <si>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</si>
  <si>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</si>
  <si>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</si>
  <si>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</si>
  <si>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</si>
  <si>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</si>
  <si>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</si>
  <si>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</si>
  <si>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</si>
  <si>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</si>
  <si>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</si>
  <si>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</si>
  <si>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</si>
  <si>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</si>
  <si>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</si>
  <si>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</si>
  <si>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</si>
  <si>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</si>
  <si>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</si>
  <si>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</si>
  <si>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</si>
  <si>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</si>
  <si>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</si>
  <si>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</si>
  <si>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</si>
  <si>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</si>
  <si>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</si>
  <si>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</si>
  <si>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</si>
  <si>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</si>
  <si>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</si>
  <si>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</si>
  <si>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</si>
  <si>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</si>
  <si>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</si>
  <si>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</si>
  <si>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</si>
  <si>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</si>
  <si>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</si>
  <si>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</si>
  <si>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</si>
  <si>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</si>
  <si>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</si>
  <si>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</si>
  <si>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</si>
  <si>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</si>
  <si>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</si>
  <si>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</si>
  <si>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</si>
  <si>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</si>
  <si>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</si>
  <si>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</si>
  <si>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</si>
  <si>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</si>
  <si>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</si>
  <si>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</si>
  <si>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</si>
  <si>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</si>
  <si>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</si>
  <si>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</si>
  <si>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</si>
  <si>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</si>
  <si>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</si>
  <si>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</si>
  <si>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</si>
  <si>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</si>
  <si>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</si>
  <si>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</si>
  <si>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</si>
  <si>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</si>
  <si>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</si>
  <si>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</si>
  <si>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</si>
  <si>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</si>
  <si>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</si>
  <si>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</si>
  <si>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</si>
  <si>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</si>
  <si>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</si>
  <si>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</si>
  <si>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</si>
  <si>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</si>
  <si>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</si>
  <si>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</si>
  <si>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</si>
  <si>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</si>
  <si>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</si>
  <si>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</si>
  <si>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</si>
  <si>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</si>
  <si>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</si>
  <si>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</si>
  <si>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</si>
  <si>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</si>
  <si>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</si>
  <si>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</si>
  <si>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</si>
  <si>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</si>
  <si>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</si>
  <si>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</si>
  <si>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</si>
  <si>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</si>
  <si>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</si>
  <si>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</si>
  <si>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</si>
  <si>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</si>
  <si>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</si>
  <si>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</si>
  <si>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</si>
  <si>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</si>
  <si>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</si>
  <si>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</si>
  <si>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</si>
  <si>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</si>
  <si>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</si>
  <si>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</si>
  <si>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</si>
  <si>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</si>
  <si>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</si>
  <si>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</si>
  <si>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</si>
  <si>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</si>
  <si>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</si>
  <si>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</si>
  <si>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</si>
  <si>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</si>
  <si>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</si>
  <si>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</si>
  <si>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</si>
  <si>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</si>
  <si>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</si>
  <si>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</si>
  <si>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</si>
  <si>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</si>
  <si>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</si>
  <si>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</si>
  <si>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</si>
  <si>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</si>
  <si>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</si>
  <si>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</si>
  <si>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</si>
  <si>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</si>
  <si>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</si>
  <si>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</si>
  <si>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</si>
  <si>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</si>
  <si>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</si>
  <si>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</si>
  <si>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</si>
  <si>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</si>
  <si>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</si>
  <si>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</si>
  <si>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</si>
  <si>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</si>
  <si>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</si>
  <si>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</si>
  <si>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</si>
  <si>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</si>
  <si>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</si>
  <si>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</si>
  <si>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</si>
  <si>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</si>
  <si>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</si>
  <si>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</si>
  <si>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</si>
  <si>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</si>
  <si>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</si>
  <si>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</si>
  <si>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</si>
  <si>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</si>
  <si>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</si>
  <si>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</si>
  <si>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</si>
  <si>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</si>
  <si>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</si>
  <si>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</si>
  <si>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</si>
  <si>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</si>
  <si>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</si>
  <si>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</si>
  <si>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</si>
  <si>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</si>
  <si>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</si>
  <si>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</si>
  <si>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</si>
  <si>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</si>
  <si>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</si>
  <si>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</si>
  <si>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</si>
  <si>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</si>
  <si>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</si>
  <si>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</si>
  <si>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</si>
  <si>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</si>
  <si>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</si>
  <si>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</si>
  <si>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</si>
  <si>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</si>
  <si>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</si>
  <si>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</si>
  <si>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</si>
  <si>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</si>
  <si>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</si>
  <si>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</si>
  <si>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</si>
  <si>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</si>
  <si>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</si>
  <si>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</si>
  <si>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</si>
  <si>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</si>
  <si>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</si>
  <si>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</si>
  <si>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</si>
  <si>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</si>
  <si>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</si>
  <si>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</si>
  <si>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</si>
  <si>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</si>
  <si>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</si>
  <si>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</si>
  <si>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</si>
  <si>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</si>
  <si>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</si>
  <si>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</si>
  <si>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</si>
  <si>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</si>
  <si>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</si>
  <si>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</si>
  <si>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</si>
  <si>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</si>
  <si>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</si>
  <si>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</si>
  <si>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</si>
  <si>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</si>
  <si>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</si>
  <si>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</si>
  <si>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</si>
  <si>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</si>
  <si>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</si>
  <si>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</si>
  <si>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</si>
  <si>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</si>
  <si>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</si>
  <si>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</si>
  <si>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</si>
  <si>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</si>
  <si>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</si>
  <si>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</si>
  <si>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</si>
  <si>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</si>
  <si>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</si>
  <si>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</si>
  <si>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</si>
  <si>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</si>
  <si>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</si>
  <si>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</si>
  <si>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</si>
  <si>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</si>
  <si>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</si>
  <si>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</si>
  <si>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</si>
  <si>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</si>
  <si>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</si>
  <si>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</si>
  <si>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</si>
  <si>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</si>
  <si>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</si>
  <si>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</si>
  <si>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</si>
  <si>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</si>
  <si>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</si>
  <si>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</si>
  <si>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</si>
  <si>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</si>
  <si>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</si>
  <si>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</si>
  <si>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</si>
  <si>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</si>
  <si>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</si>
  <si>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</si>
  <si>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</si>
  <si>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</si>
  <si>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</si>
  <si>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</si>
  <si>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</si>
  <si>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</si>
  <si>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</si>
  <si>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</si>
  <si>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</si>
  <si>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</si>
  <si>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</si>
  <si>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</si>
  <si>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</si>
  <si>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</si>
  <si>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</si>
  <si>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</si>
  <si>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</si>
  <si>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</si>
  <si>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</si>
  <si>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</si>
  <si>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</si>
  <si>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</si>
  <si>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</si>
  <si>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</si>
  <si>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</si>
  <si>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</si>
  <si>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</si>
  <si>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</si>
  <si>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</si>
  <si>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</si>
  <si>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</si>
  <si>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</si>
  <si>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</si>
  <si>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</si>
  <si>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</si>
  <si>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</si>
  <si>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</si>
  <si>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</si>
  <si>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</si>
  <si>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</si>
  <si>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</si>
  <si>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</si>
  <si>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</si>
  <si>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</si>
  <si>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</si>
  <si>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</si>
  <si>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</si>
  <si>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</si>
  <si>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</si>
  <si>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</si>
  <si>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</si>
  <si>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</si>
  <si>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</si>
  <si>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</si>
  <si>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</si>
  <si>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</si>
  <si>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</si>
  <si>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</si>
  <si>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</si>
  <si>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</si>
  <si>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</si>
  <si>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</si>
  <si>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</si>
  <si>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</si>
  <si>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</si>
  <si>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</si>
  <si>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</si>
  <si>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</si>
  <si>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</si>
  <si>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</si>
  <si>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</si>
  <si>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</si>
  <si>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</si>
  <si>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</si>
  <si>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</si>
  <si>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</si>
  <si>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</si>
  <si>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</si>
  <si>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</si>
  <si>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</si>
  <si>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</si>
  <si>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</si>
  <si>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</si>
  <si>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</si>
  <si>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</si>
  <si>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</si>
  <si>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</si>
  <si>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</si>
  <si>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</si>
  <si>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</si>
  <si>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</si>
  <si>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</si>
  <si>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</si>
  <si>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</si>
  <si>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</si>
  <si>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</si>
  <si>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</si>
  <si>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</si>
  <si>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</si>
  <si>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</si>
  <si>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</si>
  <si>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</si>
  <si>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</si>
  <si>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</si>
  <si>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</si>
  <si>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</si>
  <si>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</si>
  <si>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</si>
  <si>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</si>
  <si>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</si>
  <si>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</si>
  <si>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</si>
  <si>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</si>
  <si>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</si>
  <si>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</si>
  <si>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</si>
  <si>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</si>
  <si>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</si>
  <si>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</si>
  <si>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</si>
  <si>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</si>
  <si>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</si>
  <si>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</si>
  <si>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</si>
  <si>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</si>
  <si>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</si>
  <si>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</si>
  <si>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</si>
  <si>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</si>
  <si>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</si>
  <si>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</si>
  <si>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</si>
  <si>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</si>
  <si>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</si>
  <si>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</si>
  <si>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</si>
  <si>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</si>
  <si>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</si>
  <si>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</si>
  <si>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</si>
  <si>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</si>
  <si>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</si>
  <si>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</si>
  <si>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</si>
  <si>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</si>
  <si>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</si>
  <si>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</si>
  <si>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</si>
  <si>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</si>
  <si>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</si>
  <si>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</si>
  <si>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</si>
  <si>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</si>
  <si>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</si>
  <si>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</si>
  <si>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</si>
  <si>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</si>
  <si>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</si>
  <si>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</si>
  <si>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</si>
  <si>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</si>
  <si>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</si>
  <si>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</si>
  <si>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</si>
  <si>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</si>
  <si>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</si>
  <si>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</si>
  <si>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</si>
  <si>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</si>
  <si>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</si>
  <si>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</si>
  <si>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</si>
  <si>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</si>
  <si>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</si>
  <si>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</si>
  <si>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</si>
  <si>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</si>
  <si>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</si>
  <si>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</si>
  <si>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</si>
  <si>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</si>
  <si>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</si>
  <si>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</si>
  <si>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</si>
  <si>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</si>
  <si>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</si>
  <si>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</si>
  <si>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</si>
  <si>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</si>
  <si>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</si>
  <si>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</si>
  <si>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</si>
  <si>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</si>
  <si>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</si>
  <si>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</si>
  <si>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</si>
  <si>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</si>
  <si>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</si>
  <si>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</si>
  <si>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</si>
  <si>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</si>
  <si>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</si>
  <si>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</si>
  <si>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</si>
  <si>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</si>
  <si>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</si>
  <si>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</si>
  <si>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</si>
  <si>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</si>
  <si>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</si>
  <si>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</si>
  <si>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</si>
  <si>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</si>
  <si>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</si>
  <si>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</si>
  <si>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</si>
  <si>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</si>
  <si>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</si>
  <si>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</si>
  <si>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</si>
  <si>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</si>
  <si>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</si>
  <si>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</si>
  <si>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</si>
  <si>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</si>
  <si>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</si>
  <si>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</si>
  <si>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</si>
  <si>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</si>
  <si>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</si>
  <si>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</si>
  <si>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</si>
  <si>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</si>
  <si>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</si>
  <si>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</si>
  <si>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</si>
  <si>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</si>
  <si>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</si>
  <si>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</si>
  <si>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</si>
  <si>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</si>
  <si>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</si>
  <si>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</si>
  <si>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</si>
  <si>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</si>
  <si>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</si>
  <si>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</si>
  <si>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</si>
  <si>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</si>
  <si>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</si>
  <si>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</si>
  <si>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</si>
  <si>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</si>
  <si>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</si>
  <si>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</si>
  <si>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</si>
  <si>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</si>
  <si>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</si>
  <si>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</si>
  <si>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</si>
  <si>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</si>
  <si>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</si>
  <si>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</si>
  <si>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</si>
  <si>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</si>
  <si>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</si>
  <si>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</si>
  <si>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</si>
  <si>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</si>
  <si>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</si>
  <si>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</si>
  <si>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</si>
  <si>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</si>
  <si>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</si>
  <si>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</si>
  <si>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</si>
  <si>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</si>
  <si>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</si>
  <si>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</si>
  <si>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</si>
  <si>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</si>
  <si>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</si>
  <si>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</si>
  <si>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</si>
  <si>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</si>
  <si>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</si>
  <si>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</si>
  <si>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</si>
  <si>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</si>
  <si>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</si>
  <si>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</si>
  <si>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</si>
  <si>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</si>
  <si>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</si>
  <si>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</si>
  <si>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</si>
  <si>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</si>
  <si>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</si>
  <si>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</si>
  <si>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</si>
  <si>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</si>
  <si>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</si>
  <si>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</si>
  <si>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</si>
  <si>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</si>
  <si>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</si>
  <si>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</si>
  <si>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</si>
  <si>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</si>
  <si>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</si>
  <si>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</si>
  <si>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</si>
  <si>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</si>
  <si>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</si>
  <si>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</si>
  <si>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</si>
  <si>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</si>
  <si>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</si>
  <si>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</si>
  <si>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</si>
  <si>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</si>
  <si>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</si>
  <si>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</si>
  <si>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</si>
  <si>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</si>
  <si>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</si>
  <si>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</si>
  <si>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</si>
  <si>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</si>
  <si>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</si>
  <si>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</si>
  <si>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</si>
  <si>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</si>
  <si>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</si>
  <si>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</si>
  <si>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</si>
  <si>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</si>
  <si>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</si>
  <si>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</si>
  <si>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</si>
  <si>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</si>
  <si>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</si>
  <si>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</si>
  <si>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</si>
  <si>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</si>
  <si>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</si>
  <si>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</si>
  <si>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</si>
  <si>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</si>
  <si>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</si>
  <si>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</si>
  <si>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</si>
  <si>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</si>
  <si>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</si>
  <si>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</si>
  <si>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</si>
  <si>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</si>
  <si>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</si>
  <si>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</si>
  <si>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</si>
  <si>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</si>
  <si>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</si>
  <si>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</si>
  <si>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</si>
  <si>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</si>
  <si>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</si>
  <si>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</si>
  <si>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</si>
  <si>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</si>
  <si>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</si>
  <si>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</si>
  <si>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</si>
  <si>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</si>
  <si>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</si>
  <si>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</si>
  <si>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</si>
  <si>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</si>
  <si>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</si>
  <si>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</si>
  <si>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</si>
  <si>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</si>
  <si>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</si>
  <si>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</si>
  <si>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</si>
  <si>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</si>
  <si>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</si>
  <si>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</si>
  <si>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</si>
  <si>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</si>
  <si>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</si>
  <si>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</si>
  <si>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</si>
  <si>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</si>
  <si>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</si>
  <si>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</si>
  <si>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</si>
  <si>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</si>
  <si>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</si>
  <si>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</si>
  <si>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</si>
  <si>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</si>
  <si>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</si>
  <si>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</si>
  <si>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</si>
  <si>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</si>
  <si>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</si>
  <si>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</si>
  <si>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</si>
  <si>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</si>
  <si>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</si>
  <si>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</si>
  <si>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</si>
  <si>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</si>
  <si>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</si>
  <si>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</si>
  <si>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</si>
  <si>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</si>
  <si>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</si>
  <si>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</si>
  <si>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</si>
  <si>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</si>
  <si>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</si>
  <si>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</si>
  <si>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</si>
  <si>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</si>
  <si>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</si>
  <si>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</si>
  <si>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</si>
  <si>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</si>
  <si>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</si>
  <si>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</si>
  <si>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</si>
  <si>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</si>
  <si>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</si>
  <si>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</si>
  <si>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</si>
  <si>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</si>
  <si>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</si>
  <si>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</si>
  <si>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</si>
  <si>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</si>
  <si>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</si>
  <si>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</si>
  <si>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</si>
  <si>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</si>
  <si>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</si>
  <si>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</si>
  <si>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</si>
  <si>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</si>
  <si>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</si>
  <si>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</si>
  <si>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</si>
  <si>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</si>
  <si>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</si>
  <si>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</si>
  <si>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</si>
  <si>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</si>
  <si>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</si>
  <si>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</si>
  <si>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</si>
  <si>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</si>
  <si>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</si>
  <si>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</si>
  <si>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</si>
  <si>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</si>
  <si>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</si>
  <si>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</si>
  <si>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</si>
  <si>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</si>
  <si>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</si>
  <si>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</si>
  <si>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</si>
  <si>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</si>
  <si>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</si>
  <si>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</si>
  <si>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</si>
  <si>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</si>
  <si>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</si>
  <si>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</si>
  <si>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</si>
  <si>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</si>
  <si>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</si>
  <si>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</si>
  <si>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</si>
  <si>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</si>
  <si>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</si>
  <si>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</si>
  <si>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</si>
  <si>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</si>
  <si>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</si>
  <si>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</si>
  <si>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</si>
  <si>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</si>
  <si>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</si>
  <si>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</si>
  <si>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</si>
  <si>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</si>
  <si>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</si>
  <si>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</si>
  <si>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</si>
  <si>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</si>
  <si>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</si>
  <si>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</si>
  <si>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</si>
  <si>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</si>
  <si>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</si>
  <si>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</si>
  <si>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</si>
  <si>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</si>
  <si>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</si>
  <si>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</si>
  <si>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</si>
  <si>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</si>
  <si>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</si>
  <si>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</si>
  <si>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</si>
  <si>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</si>
  <si>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</si>
  <si>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</si>
  <si>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</si>
  <si>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</si>
  <si>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</si>
  <si>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</si>
  <si>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</si>
  <si>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</si>
  <si>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</si>
  <si>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</si>
  <si>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</si>
  <si>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</si>
  <si>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</si>
  <si>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</si>
  <si>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</si>
  <si>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</si>
  <si>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</si>
  <si>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</si>
  <si>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</si>
  <si>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</si>
  <si>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</si>
  <si>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</si>
  <si>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</si>
  <si>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</si>
  <si>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</si>
  <si>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</si>
  <si>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</si>
  <si>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</si>
  <si>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</si>
  <si>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</si>
  <si>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</si>
  <si>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</si>
  <si>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</si>
  <si>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</si>
  <si>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</si>
  <si>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</si>
  <si>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</si>
  <si>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</si>
  <si>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</si>
  <si>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</si>
  <si>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</si>
  <si>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</si>
  <si>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</si>
  <si>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</si>
  <si>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</si>
  <si>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</si>
  <si>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</si>
  <si>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</si>
  <si>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</si>
  <si>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</si>
  <si>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</si>
  <si>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</si>
  <si>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</si>
  <si>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</si>
  <si>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</si>
  <si>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</si>
  <si>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</si>
  <si>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</si>
  <si>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</si>
  <si>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</si>
  <si>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</si>
  <si>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</si>
  <si>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</si>
  <si>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</si>
  <si>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</si>
  <si>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</si>
  <si>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</si>
  <si>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</si>
  <si>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</si>
  <si>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</si>
  <si>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</si>
  <si>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</si>
  <si>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</si>
  <si>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</si>
  <si>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</si>
  <si>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</si>
  <si>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</si>
  <si>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</si>
  <si>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</si>
  <si>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</si>
  <si>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</si>
  <si>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</si>
  <si>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</si>
  <si>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</si>
  <si>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</si>
  <si>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</si>
  <si>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</si>
  <si>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</si>
  <si>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</si>
  <si>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</si>
  <si>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</si>
  <si>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</si>
  <si>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</si>
  <si>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</si>
  <si>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</si>
  <si>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</si>
  <si>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</si>
  <si>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</si>
  <si>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</si>
  <si>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</si>
  <si>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</si>
  <si>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</si>
  <si>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</si>
  <si>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</si>
  <si>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</si>
  <si>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</si>
  <si>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</si>
  <si>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</si>
  <si>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</si>
  <si>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</si>
  <si>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</si>
  <si>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</si>
  <si>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</si>
  <si>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</si>
  <si>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</si>
  <si>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</si>
  <si>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</si>
  <si>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</si>
  <si>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</si>
  <si>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</si>
  <si>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</si>
  <si>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</si>
  <si>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</si>
  <si>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</si>
  <si>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</si>
  <si>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</si>
  <si>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</si>
  <si>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</si>
  <si>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</si>
  <si>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</si>
  <si>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</si>
  <si>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</si>
  <si>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</si>
  <si>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</si>
  <si>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</si>
  <si>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</si>
  <si>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</si>
  <si>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</si>
  <si>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</si>
  <si>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</si>
  <si>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</si>
  <si>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</si>
  <si>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</si>
  <si>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</si>
  <si>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</si>
  <si>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</si>
  <si>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</si>
  <si>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</si>
  <si>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</si>
  <si>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</si>
  <si>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</si>
  <si>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</si>
  <si>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</si>
  <si>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</si>
  <si>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</si>
  <si>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</si>
  <si>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</si>
  <si>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</si>
  <si>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</si>
  <si>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</si>
  <si>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</si>
  <si>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</si>
  <si>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</si>
  <si>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</si>
  <si>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</si>
  <si>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</si>
  <si>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</si>
  <si>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</si>
  <si>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</si>
  <si>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</si>
  <si>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</si>
  <si>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</si>
  <si>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</si>
  <si>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</si>
  <si>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</si>
  <si>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</si>
  <si>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</si>
  <si>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</si>
  <si>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</si>
  <si>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</si>
  <si>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</si>
  <si>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</si>
  <si>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</si>
  <si>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</si>
  <si>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</si>
  <si>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</si>
  <si>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</si>
  <si>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</si>
  <si>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</si>
  <si>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</si>
  <si>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</si>
  <si>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</si>
  <si>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</si>
  <si>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</si>
  <si>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</si>
  <si>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</si>
  <si>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</si>
  <si>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</si>
  <si>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</si>
  <si>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</si>
  <si>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</si>
  <si>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</si>
  <si>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</si>
  <si>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</si>
  <si>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</si>
  <si>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</si>
  <si>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</si>
  <si>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</si>
  <si>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</si>
  <si>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</si>
  <si>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</si>
  <si>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</si>
  <si>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</si>
  <si>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</si>
  <si>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</si>
  <si>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</si>
  <si>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</si>
  <si>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</si>
  <si>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</si>
  <si>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</si>
  <si>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</si>
  <si>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</si>
  <si>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</si>
  <si>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</si>
  <si>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</si>
  <si>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</si>
  <si>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</si>
  <si>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</si>
  <si>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</si>
  <si>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</si>
  <si>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</si>
  <si>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</si>
  <si>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</si>
  <si>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</si>
  <si>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</si>
  <si>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</si>
  <si>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</si>
  <si>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</si>
  <si>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</si>
  <si>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</si>
  <si>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</si>
  <si>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</si>
  <si>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</si>
  <si>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</si>
  <si>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</si>
  <si>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</si>
  <si>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</si>
  <si>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</si>
  <si>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</si>
  <si>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</si>
  <si>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</si>
  <si>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</si>
  <si>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</si>
  <si>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</si>
  <si>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</si>
  <si>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</si>
  <si>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</si>
  <si>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</si>
  <si>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</si>
  <si>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</si>
  <si>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</si>
  <si>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</si>
  <si>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</si>
  <si>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</si>
  <si>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</si>
  <si>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</si>
  <si>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</si>
  <si>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</si>
  <si>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</si>
  <si>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</si>
  <si>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</si>
  <si>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</si>
  <si>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</si>
  <si>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</si>
  <si>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</si>
  <si>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</si>
  <si>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</si>
  <si>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</si>
  <si>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</si>
  <si>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</si>
  <si>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</si>
  <si>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</si>
  <si>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</si>
  <si>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</si>
  <si>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</si>
  <si>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</si>
  <si>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</si>
  <si>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</si>
  <si>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</si>
  <si>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</si>
  <si>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</si>
  <si>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</si>
  <si>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</si>
  <si>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</si>
  <si>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</si>
  <si>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</si>
  <si>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</si>
  <si>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</si>
  <si>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</si>
  <si>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</si>
  <si>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</si>
  <si>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</si>
  <si>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</si>
  <si>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</si>
  <si>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</si>
  <si>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</si>
  <si>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</si>
  <si>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</si>
  <si>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</si>
  <si>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</si>
  <si>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</si>
  <si>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</si>
  <si>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</si>
  <si>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</si>
  <si>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</si>
  <si>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</si>
  <si>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</si>
  <si>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</si>
  <si>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</si>
  <si>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</si>
  <si>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</si>
  <si>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</si>
  <si>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</si>
  <si>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</si>
  <si>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</si>
  <si>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</si>
  <si>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</si>
  <si>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</si>
  <si>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</si>
  <si>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</si>
  <si>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</si>
  <si>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</si>
  <si>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</si>
  <si>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</si>
  <si>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</si>
  <si>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</si>
  <si>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</si>
  <si>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</si>
  <si>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</si>
  <si>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</si>
  <si>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</si>
  <si>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</si>
  <si>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</si>
  <si>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</si>
  <si>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</si>
  <si>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</si>
  <si>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</si>
  <si>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</si>
  <si>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</si>
  <si>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</si>
  <si>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</si>
  <si>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</si>
  <si>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</si>
  <si>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</si>
  <si>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</si>
  <si>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</si>
  <si>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</si>
  <si>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</si>
  <si>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</si>
  <si>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</si>
  <si>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</si>
  <si>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</si>
  <si>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</si>
  <si>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</si>
  <si>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</si>
  <si>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</si>
  <si>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</si>
  <si>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</si>
  <si>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</si>
  <si>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</si>
  <si>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</si>
  <si>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</si>
  <si>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</si>
  <si>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</si>
  <si>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</si>
  <si>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</si>
  <si>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</si>
  <si>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</si>
  <si>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</si>
  <si>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</si>
  <si>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</si>
  <si>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</si>
  <si>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</si>
  <si>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</si>
  <si>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</si>
  <si>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</si>
  <si>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</si>
  <si>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</si>
  <si>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</si>
  <si>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</si>
  <si>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</si>
  <si>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</si>
  <si>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</si>
  <si>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</si>
  <si>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</si>
  <si>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</si>
  <si>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</si>
  <si>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</si>
  <si>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</si>
  <si>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</si>
  <si>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</si>
  <si>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</si>
  <si>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</si>
  <si>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</si>
  <si>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</si>
  <si>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</si>
  <si>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</si>
  <si>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</si>
  <si>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</si>
  <si>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</si>
  <si>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</si>
  <si>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</si>
  <si>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</si>
  <si>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</si>
  <si>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</si>
  <si>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</si>
  <si>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</si>
  <si>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</si>
  <si>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</si>
  <si>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</si>
  <si>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</si>
  <si>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</si>
  <si>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</si>
  <si>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</si>
  <si>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</si>
  <si>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</si>
  <si>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</si>
  <si>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</si>
  <si>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</si>
  <si>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</si>
  <si>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</si>
  <si>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</si>
  <si>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</si>
  <si>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</si>
  <si>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</si>
  <si>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</si>
  <si>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</si>
  <si>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</si>
  <si>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</si>
  <si>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</si>
  <si>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</si>
  <si>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</si>
  <si>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</si>
  <si>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</si>
  <si>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</si>
  <si>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</si>
  <si>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</si>
  <si>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</si>
  <si>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</si>
  <si>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</si>
  <si>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</si>
  <si>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</si>
  <si>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</si>
  <si>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</si>
  <si>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</si>
  <si>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</si>
  <si>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</si>
  <si>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</si>
  <si>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</si>
  <si>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</si>
  <si>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</si>
  <si>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</si>
  <si>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</si>
  <si>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</si>
  <si>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</si>
  <si>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</si>
  <si>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</si>
  <si>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</si>
  <si>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</si>
  <si>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</si>
  <si>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</si>
  <si>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</si>
  <si>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</si>
  <si>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</si>
  <si>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</si>
  <si>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</si>
  <si>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</si>
  <si>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</si>
  <si>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</si>
  <si>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</si>
  <si>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</si>
  <si>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</si>
  <si>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</si>
  <si>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</si>
  <si>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</si>
  <si>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</si>
  <si>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</si>
  <si>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</si>
  <si>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</si>
  <si>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</si>
  <si>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</si>
  <si>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</si>
  <si>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</si>
  <si>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</si>
  <si>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</si>
  <si>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</si>
  <si>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</si>
  <si>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</si>
  <si>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</si>
  <si>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</si>
  <si>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</si>
  <si>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</si>
  <si>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</si>
  <si>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</si>
  <si>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</si>
  <si>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</si>
  <si>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</si>
  <si>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</si>
  <si>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</si>
  <si>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</si>
  <si>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</si>
  <si>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</si>
  <si>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</si>
  <si>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</si>
  <si>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</si>
  <si>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</si>
  <si>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</si>
  <si>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</si>
  <si>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</si>
  <si>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</si>
  <si>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</si>
  <si>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</si>
  <si>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</si>
  <si>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</si>
  <si>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</si>
  <si>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</si>
  <si>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</si>
  <si>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</si>
  <si>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</si>
  <si>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</si>
  <si>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</si>
  <si>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</si>
  <si>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</si>
  <si>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</si>
  <si>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</si>
  <si>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</si>
  <si>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</si>
  <si>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</si>
  <si>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</si>
  <si>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</si>
  <si>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</si>
  <si>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</si>
  <si>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</si>
  <si>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</si>
  <si>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</si>
  <si>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</si>
  <si>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</si>
  <si>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</si>
  <si>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</si>
  <si>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</si>
  <si>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</si>
  <si>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</si>
  <si>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</si>
  <si>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</si>
  <si>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</si>
  <si>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</si>
  <si>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</si>
  <si>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</si>
  <si>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</si>
  <si>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</si>
  <si>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</si>
  <si>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</si>
  <si>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</si>
  <si>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</si>
  <si>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</si>
  <si>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</si>
  <si>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</si>
  <si>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</si>
  <si>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</si>
  <si>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</si>
  <si>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</si>
  <si>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</si>
  <si>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</si>
  <si>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</si>
  <si>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</si>
  <si>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</si>
  <si>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</si>
  <si>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</si>
  <si>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</si>
  <si>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</si>
  <si>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</si>
  <si>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</si>
  <si>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</si>
  <si>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</si>
  <si>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</si>
  <si>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</si>
  <si>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</si>
  <si>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</si>
  <si>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</si>
  <si>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</si>
  <si>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</si>
  <si>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</si>
  <si>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</si>
  <si>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</si>
  <si>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</si>
  <si>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</si>
  <si>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</si>
  <si>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</si>
  <si>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</si>
  <si>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</si>
  <si>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</si>
  <si>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</si>
  <si>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</si>
  <si>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</si>
  <si>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</si>
  <si>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</si>
  <si>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</si>
  <si>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</si>
  <si>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</si>
  <si>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</si>
  <si>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</si>
  <si>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</si>
  <si>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</si>
  <si>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</si>
  <si>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</si>
  <si>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</si>
  <si>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</si>
  <si>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</si>
  <si>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</si>
  <si>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</si>
  <si>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</si>
  <si>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</si>
  <si>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</si>
  <si>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</si>
  <si>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</si>
  <si>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</si>
  <si>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</si>
  <si>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</si>
  <si>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</si>
  <si>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</si>
  <si>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</si>
  <si>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</si>
  <si>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</si>
  <si>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</si>
  <si>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</si>
  <si>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</si>
  <si>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</si>
  <si>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</si>
  <si>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</si>
  <si>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</si>
  <si>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</si>
  <si>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</si>
  <si>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</si>
  <si>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</si>
  <si>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</si>
  <si>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</si>
  <si>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</si>
  <si>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</si>
  <si>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</si>
  <si>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</si>
  <si>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</si>
  <si>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</si>
  <si>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</si>
  <si>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</si>
  <si>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</si>
  <si>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</si>
  <si>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</si>
  <si>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</si>
  <si>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</si>
  <si>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</si>
  <si>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</si>
  <si>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</si>
  <si>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</si>
  <si>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</si>
  <si>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</si>
  <si>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</si>
  <si>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</si>
  <si>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</si>
  <si>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</si>
  <si>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</si>
  <si>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</si>
  <si>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</si>
  <si>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</si>
  <si>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</si>
  <si>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</si>
  <si>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</si>
  <si>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</si>
  <si>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</si>
  <si>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</si>
  <si>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</si>
  <si>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</si>
  <si>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</si>
  <si>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</si>
  <si>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</si>
  <si>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</si>
  <si>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</si>
  <si>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</si>
  <si>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</si>
  <si>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</si>
  <si>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</si>
  <si>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</si>
  <si>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</si>
  <si>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</si>
  <si>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</si>
  <si>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</si>
  <si>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</si>
  <si>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</si>
  <si>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</si>
  <si>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</si>
  <si>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</si>
  <si>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</si>
  <si>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</si>
  <si>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</si>
  <si>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</si>
  <si>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</si>
  <si>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</si>
  <si>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</si>
  <si>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</si>
  <si>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</si>
  <si>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</si>
  <si>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</si>
  <si>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</si>
  <si>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</si>
  <si>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</si>
  <si>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</si>
  <si>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</si>
  <si>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</si>
  <si>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</si>
  <si>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</si>
  <si>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</si>
  <si>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</si>
  <si>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</si>
  <si>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</si>
  <si>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</si>
  <si>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</si>
  <si>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</si>
  <si>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</si>
  <si>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</si>
  <si>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</si>
  <si>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</si>
  <si>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</si>
  <si>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</si>
  <si>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</si>
  <si>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</si>
  <si>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</si>
  <si>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</si>
  <si>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</si>
  <si>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</si>
  <si>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</si>
  <si>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</si>
  <si>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</si>
  <si>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</si>
  <si>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</si>
  <si>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</si>
  <si>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</si>
  <si>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</si>
  <si>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</si>
  <si>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</si>
  <si>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</si>
  <si>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</si>
  <si>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</si>
  <si>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</si>
  <si>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</si>
  <si>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</si>
  <si>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</si>
  <si>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</si>
  <si>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</si>
  <si>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</si>
  <si>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</si>
  <si>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</si>
  <si>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</si>
  <si>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</si>
  <si>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</si>
  <si>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</si>
  <si>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</si>
  <si>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</si>
  <si>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</si>
  <si>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</si>
  <si>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</si>
  <si>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</si>
  <si>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</si>
  <si>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</si>
  <si>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</si>
  <si>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</si>
  <si>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</si>
  <si>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</si>
  <si>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</si>
  <si>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</si>
  <si>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</si>
  <si>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</si>
  <si>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</si>
  <si>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</si>
  <si>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</si>
  <si>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</si>
  <si>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</si>
  <si>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</si>
  <si>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</si>
  <si>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</si>
  <si>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</si>
  <si>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</si>
  <si>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</si>
  <si>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</si>
  <si>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</si>
  <si>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</si>
  <si>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</si>
  <si>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</si>
  <si>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</si>
  <si>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</si>
  <si>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</si>
  <si>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</si>
  <si>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</si>
  <si>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</si>
  <si>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</si>
  <si>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</si>
  <si>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</si>
  <si>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</si>
  <si>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</si>
  <si>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</si>
  <si>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</si>
  <si>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</si>
  <si>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</si>
  <si>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</si>
  <si>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</si>
  <si>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</si>
  <si>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</si>
  <si>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</si>
  <si>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</si>
  <si>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</si>
  <si>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</si>
  <si>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</si>
  <si>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</si>
  <si>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</si>
  <si>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</si>
  <si>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</si>
  <si>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</si>
  <si>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</si>
  <si>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</si>
  <si>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</si>
  <si>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</si>
  <si>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</si>
  <si>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</si>
  <si>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</si>
  <si>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</si>
  <si>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</si>
  <si>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</si>
  <si>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</si>
  <si>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</si>
  <si>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</si>
  <si>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</si>
  <si>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</si>
  <si>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</si>
  <si>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</si>
  <si>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</si>
  <si>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</si>
  <si>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</si>
  <si>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</si>
  <si>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</si>
  <si>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</si>
  <si>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</si>
  <si>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</si>
  <si>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</si>
  <si>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</si>
  <si>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</si>
  <si>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</si>
  <si>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</si>
  <si>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</si>
  <si>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</si>
  <si>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</si>
  <si>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</si>
  <si>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</si>
  <si>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</si>
  <si>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</si>
  <si>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</si>
  <si>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</si>
  <si>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</si>
  <si>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</si>
  <si>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</si>
  <si>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</si>
  <si>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</si>
  <si>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</si>
  <si>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</si>
  <si>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</si>
  <si>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</si>
  <si>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</si>
  <si>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</si>
  <si>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</si>
  <si>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</si>
  <si>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</si>
  <si>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</si>
  <si>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</si>
  <si>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</si>
  <si>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</si>
  <si>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</si>
  <si>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</si>
  <si>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</si>
  <si>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</si>
  <si>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</si>
  <si>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</si>
  <si>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</si>
  <si>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</si>
  <si>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</si>
  <si>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</si>
  <si>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</si>
  <si>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</si>
  <si>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</si>
  <si>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</si>
  <si>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</si>
  <si>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</si>
  <si>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</si>
  <si>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</si>
  <si>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</si>
  <si>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</si>
  <si>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</si>
  <si>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</si>
  <si>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</si>
  <si>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</si>
  <si>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</si>
  <si>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</si>
  <si>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</si>
  <si>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</si>
  <si>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</si>
  <si>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</si>
  <si>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</si>
  <si>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</si>
  <si>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</si>
  <si>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</si>
  <si>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</si>
  <si>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</si>
  <si>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</si>
  <si>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</si>
  <si>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</si>
  <si>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</si>
  <si>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</si>
  <si>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</si>
  <si>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</si>
  <si>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</si>
  <si>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</si>
  <si>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</si>
  <si>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</si>
  <si>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</si>
  <si>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</si>
  <si>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</si>
  <si>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</si>
  <si>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</si>
  <si>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</si>
  <si>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</si>
  <si>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</si>
  <si>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</si>
  <si>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</si>
  <si>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</si>
  <si>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</si>
  <si>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</si>
  <si>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</si>
  <si>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</si>
  <si>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</si>
  <si>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</si>
  <si>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</si>
  <si>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</si>
  <si>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</si>
  <si>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</si>
  <si>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</si>
  <si>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</si>
  <si>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</si>
  <si>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</si>
  <si>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</si>
  <si>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</si>
  <si>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</si>
  <si>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</si>
  <si>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</si>
  <si>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</si>
  <si>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</si>
  <si>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</si>
  <si>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</si>
  <si>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</si>
  <si>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</si>
  <si>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</si>
  <si>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</si>
  <si>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</si>
  <si>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</si>
  <si>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</si>
  <si>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</si>
  <si>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</si>
  <si>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</si>
  <si>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</si>
  <si>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</si>
  <si>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</si>
  <si>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</si>
  <si>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</si>
  <si>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</si>
  <si>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</si>
  <si>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</si>
  <si>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</si>
  <si>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</si>
  <si>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</si>
  <si>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</si>
  <si>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</si>
  <si>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</si>
  <si>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</si>
  <si>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</si>
  <si>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</si>
  <si>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</si>
  <si>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</si>
  <si>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</si>
  <si>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</si>
  <si>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</si>
  <si>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</si>
  <si>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</si>
  <si>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</si>
  <si>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</si>
  <si>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</si>
  <si>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</si>
  <si>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</si>
  <si>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</si>
  <si>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</si>
  <si>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</si>
  <si>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</si>
  <si>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</si>
  <si>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</si>
  <si>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</si>
  <si>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</si>
  <si>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</si>
  <si>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</si>
  <si>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</si>
  <si>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</si>
  <si>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</si>
  <si>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</si>
  <si>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</si>
  <si>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</si>
  <si>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</si>
  <si>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</si>
  <si>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</si>
  <si>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</si>
  <si>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</si>
  <si>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</si>
  <si>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</si>
  <si>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</si>
  <si>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</si>
  <si>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</si>
  <si>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</si>
  <si>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</si>
  <si>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</si>
  <si>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</si>
  <si>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</si>
  <si>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</si>
  <si>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</si>
  <si>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</si>
  <si>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</si>
  <si>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</si>
  <si>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</si>
  <si>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</si>
  <si>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</si>
  <si>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</si>
  <si>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</si>
  <si>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</si>
  <si>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</si>
  <si>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</si>
  <si>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</si>
  <si>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</si>
  <si>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</si>
  <si>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</si>
  <si>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</si>
  <si>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</si>
  <si>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</si>
  <si>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</si>
  <si>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</si>
  <si>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</si>
  <si>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</si>
  <si>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</si>
  <si>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</si>
  <si>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</si>
  <si>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</si>
  <si>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</si>
  <si>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</si>
  <si>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</si>
  <si>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</si>
  <si>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</si>
  <si>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</si>
  <si>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</si>
  <si>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</si>
  <si>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</si>
  <si>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</si>
  <si>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</si>
  <si>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</si>
  <si>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</si>
  <si>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</si>
  <si>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</si>
  <si>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</si>
  <si>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</si>
  <si>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</si>
  <si>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</si>
  <si>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</si>
  <si>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</si>
  <si>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</si>
  <si>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</si>
  <si>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</si>
  <si>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</si>
  <si>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</si>
  <si>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</si>
  <si>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</si>
  <si>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</si>
  <si>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</si>
  <si>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</si>
  <si>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</si>
  <si>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</si>
  <si>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</si>
  <si>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</si>
  <si>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</si>
  <si>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</si>
  <si>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</si>
  <si>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</si>
  <si>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</si>
  <si>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</si>
  <si>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</si>
  <si>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</si>
  <si>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</si>
  <si>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</si>
  <si>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</si>
  <si>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</si>
  <si>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</si>
  <si>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</si>
  <si>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</si>
  <si>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</si>
  <si>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</si>
  <si>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</si>
  <si>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</si>
  <si>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</si>
  <si>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</si>
  <si>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</si>
  <si>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</si>
  <si>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</si>
  <si>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</si>
  <si>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</si>
  <si>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</si>
  <si>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</si>
  <si>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</si>
  <si>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</si>
  <si>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</si>
  <si>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</si>
  <si>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</si>
  <si>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</si>
  <si>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</si>
  <si>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</si>
  <si>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</si>
  <si>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</si>
  <si>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</si>
  <si>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</si>
  <si>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</si>
  <si>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</si>
  <si>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</si>
  <si>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</si>
  <si>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</si>
  <si>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</si>
  <si>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</si>
  <si>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</si>
  <si>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</si>
  <si>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</si>
  <si>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</si>
  <si>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</si>
  <si>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</si>
  <si>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</si>
  <si>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</si>
  <si>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</si>
  <si>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</si>
  <si>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</si>
  <si>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</si>
  <si>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</si>
  <si>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</si>
  <si>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</si>
  <si>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</si>
  <si>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</si>
  <si>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</si>
  <si>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</si>
  <si>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</si>
  <si>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</si>
  <si>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</si>
  <si>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</si>
  <si>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</si>
  <si>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</si>
  <si>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</si>
  <si>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</si>
  <si>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</si>
  <si>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</si>
  <si>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</si>
  <si>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</si>
  <si>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</si>
  <si>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</si>
  <si>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</si>
  <si>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</si>
  <si>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</si>
  <si>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</si>
  <si>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</si>
  <si>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</si>
  <si>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</si>
  <si>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</si>
  <si>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</si>
  <si>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</si>
  <si>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</si>
  <si>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</si>
  <si>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</si>
  <si>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</si>
  <si>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</si>
  <si>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</si>
  <si>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</si>
  <si>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</si>
  <si>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</si>
  <si>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</si>
  <si>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</si>
  <si>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</si>
  <si>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</si>
  <si>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</si>
  <si>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</si>
  <si>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</si>
  <si>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</si>
  <si>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</si>
  <si>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</si>
  <si>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</si>
  <si>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</si>
  <si>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</si>
  <si>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</si>
  <si>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</si>
  <si>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</si>
  <si>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</si>
  <si>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</si>
  <si>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</si>
  <si>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</si>
  <si>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</si>
  <si>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</si>
  <si>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</si>
  <si>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</si>
  <si>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</si>
  <si>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</si>
  <si>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</si>
  <si>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</si>
  <si>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</si>
  <si>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</si>
  <si>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</si>
  <si>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</si>
  <si>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</si>
  <si>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</si>
  <si>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</si>
  <si>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</si>
  <si>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</si>
  <si>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</si>
  <si>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</si>
  <si>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</si>
  <si>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</si>
  <si>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</si>
  <si>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</si>
  <si>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</si>
  <si>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</si>
  <si>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</si>
  <si>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</si>
  <si>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</si>
  <si>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</si>
  <si>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</si>
  <si>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</si>
  <si>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</si>
  <si>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</si>
  <si>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</si>
  <si>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</si>
  <si>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</si>
  <si>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</si>
  <si>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</si>
  <si>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</si>
  <si>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</si>
  <si>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</si>
  <si>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</si>
  <si>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</si>
  <si>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</si>
  <si>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</si>
  <si>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</si>
  <si>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</si>
  <si>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</si>
  <si>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</si>
  <si>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</si>
  <si>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</si>
  <si>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</si>
  <si>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</si>
  <si>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</si>
  <si>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</si>
  <si>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</si>
  <si>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</si>
  <si>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</si>
  <si>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</si>
  <si>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</si>
  <si>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</si>
  <si>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</si>
  <si>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</si>
  <si>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</si>
  <si>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</si>
  <si>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</si>
  <si>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</si>
  <si>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</si>
  <si>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</si>
  <si>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</si>
  <si>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</si>
  <si>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</si>
  <si>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</si>
  <si>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</si>
  <si>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</si>
  <si>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</si>
  <si>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</si>
  <si>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</si>
  <si>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</si>
  <si>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</si>
  <si>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</si>
  <si>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</si>
  <si>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</si>
  <si>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</si>
  <si>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</si>
  <si>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</si>
  <si>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</si>
  <si>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</si>
  <si>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</si>
  <si>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</si>
  <si>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</si>
  <si>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</si>
  <si>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</si>
  <si>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</si>
  <si>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</si>
  <si>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</si>
  <si>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</si>
  <si>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</si>
  <si>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</si>
  <si>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</si>
  <si>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</si>
  <si>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</si>
  <si>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</si>
  <si>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</si>
  <si>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</si>
  <si>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</si>
  <si>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</si>
  <si>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</si>
  <si>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</si>
  <si>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</si>
  <si>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</si>
  <si>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</si>
  <si>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</si>
  <si>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</si>
  <si>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</si>
  <si>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</si>
  <si>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</si>
  <si>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</si>
  <si>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</si>
  <si>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</si>
  <si>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</si>
  <si>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</si>
  <si>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</si>
  <si>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</si>
  <si>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</si>
  <si>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</si>
  <si>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</si>
  <si>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</si>
  <si>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</si>
  <si>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</si>
  <si>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</si>
  <si>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</si>
  <si>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</si>
  <si>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</si>
  <si>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</si>
  <si>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</si>
  <si>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</si>
  <si>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</si>
  <si>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</si>
  <si>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</si>
  <si>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</si>
  <si>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</si>
  <si>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</si>
  <si>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</si>
  <si>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</si>
  <si>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</si>
  <si>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</si>
  <si>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</si>
  <si>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</si>
  <si>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</si>
  <si>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</si>
  <si>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</si>
  <si>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</si>
  <si>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</si>
  <si>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</si>
  <si>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</si>
  <si>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</si>
  <si>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</si>
  <si>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</si>
  <si>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</si>
  <si>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</si>
  <si>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</si>
  <si>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</si>
  <si>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</si>
  <si>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</si>
  <si>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</si>
  <si>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</si>
  <si>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</si>
  <si>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</si>
  <si>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</si>
  <si>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</si>
  <si>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</si>
  <si>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</si>
  <si>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</si>
  <si>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</si>
  <si>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</si>
  <si>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</si>
  <si>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</si>
  <si>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</si>
  <si>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</si>
  <si>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</si>
  <si>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</si>
  <si>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</si>
  <si>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</si>
  <si>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</si>
  <si>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</si>
  <si>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</si>
  <si>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</si>
  <si>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</si>
  <si>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</si>
  <si>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</si>
  <si>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</si>
  <si>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</si>
  <si>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</si>
  <si>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</si>
  <si>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</si>
  <si>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</si>
  <si>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</si>
  <si>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</si>
  <si>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</si>
  <si>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</si>
  <si>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</si>
  <si>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</si>
  <si>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</si>
  <si>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</si>
  <si>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</si>
  <si>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</si>
  <si>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</si>
  <si>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</si>
  <si>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</si>
  <si>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</si>
  <si>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</si>
  <si>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</si>
  <si>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</si>
  <si>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</si>
  <si>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</si>
  <si>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</si>
  <si>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</si>
  <si>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</si>
  <si>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</si>
  <si>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</si>
  <si>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</si>
  <si>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</si>
  <si>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</si>
  <si>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</si>
  <si>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</si>
  <si>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</si>
  <si>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</si>
  <si>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</si>
  <si>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</si>
  <si>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</si>
  <si>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</si>
  <si>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</si>
  <si>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</si>
  <si>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</si>
  <si>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</si>
  <si>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</si>
  <si>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</si>
  <si>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</si>
  <si>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</si>
  <si>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</si>
  <si>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</si>
  <si>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</si>
  <si>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</si>
  <si>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</si>
  <si>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</si>
  <si>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</si>
  <si>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</si>
  <si>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</si>
  <si>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</si>
  <si>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</si>
  <si>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</si>
  <si>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</si>
  <si>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</si>
  <si>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</si>
  <si>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</si>
  <si>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</si>
  <si>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</si>
  <si>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</si>
  <si>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</si>
  <si>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</si>
  <si>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</si>
  <si>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</si>
  <si>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</si>
  <si>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</si>
  <si>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</si>
  <si>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</si>
  <si>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</si>
  <si>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</si>
  <si>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</si>
  <si>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</si>
  <si>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</si>
  <si>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</si>
  <si>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</si>
  <si>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</si>
  <si>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</si>
  <si>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</si>
  <si>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</si>
  <si>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</si>
  <si>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</si>
  <si>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</si>
  <si>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</si>
  <si>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</si>
  <si>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</si>
  <si>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</si>
  <si>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</si>
  <si>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</si>
  <si>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</si>
  <si>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</si>
  <si>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</si>
  <si>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</si>
  <si>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</si>
  <si>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</si>
  <si>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</si>
  <si>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</si>
  <si>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</si>
  <si>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</si>
  <si>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</si>
  <si>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</si>
  <si>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</si>
  <si>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</si>
  <si>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</si>
  <si>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</si>
  <si>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</si>
  <si>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</si>
  <si>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</si>
  <si>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</si>
  <si>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</si>
  <si>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</si>
  <si>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</si>
  <si>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</si>
  <si>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</si>
  <si>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</si>
  <si>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</si>
  <si>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</si>
  <si>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</si>
  <si>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</si>
  <si>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</si>
  <si>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</si>
  <si>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</si>
  <si>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</si>
  <si>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</si>
  <si>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</si>
  <si>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</si>
  <si>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</si>
  <si>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</si>
  <si>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</si>
  <si>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</si>
  <si>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</si>
  <si>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</si>
  <si>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</si>
  <si>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</si>
  <si>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</si>
  <si>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</si>
  <si>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</si>
  <si>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</si>
  <si>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</si>
  <si>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</si>
  <si>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</si>
  <si>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</si>
  <si>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</si>
  <si>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</si>
  <si>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</si>
  <si>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</si>
  <si>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</si>
  <si>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</si>
  <si>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</si>
  <si>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</si>
  <si>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</si>
  <si>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</si>
  <si>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</si>
  <si>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</si>
  <si>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</si>
  <si>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</si>
  <si>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</si>
  <si>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</si>
  <si>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</si>
  <si>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</si>
  <si>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</si>
  <si>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</si>
  <si>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</si>
  <si>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</si>
  <si>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</si>
  <si>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</si>
  <si>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</si>
  <si>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</si>
  <si>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</si>
  <si>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</si>
  <si>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</si>
  <si>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</si>
  <si>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</si>
  <si>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</si>
  <si>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</si>
  <si>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</si>
  <si>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</si>
  <si>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</si>
  <si>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</si>
  <si>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</si>
  <si>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</si>
  <si>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</si>
  <si>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</si>
  <si>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</si>
  <si>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</si>
  <si>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</si>
  <si>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</si>
  <si>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</si>
  <si>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</si>
  <si>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</si>
  <si>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</si>
  <si>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</si>
  <si>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</si>
  <si>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</si>
  <si>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</si>
  <si>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</si>
  <si>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</si>
  <si>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</si>
  <si>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</si>
  <si>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</si>
  <si>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</si>
  <si>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</si>
  <si>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</si>
  <si>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</si>
  <si>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</si>
  <si>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</si>
  <si>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</si>
  <si>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</si>
  <si>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</si>
  <si>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</si>
  <si>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</si>
  <si>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</si>
  <si>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</si>
  <si>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</si>
  <si>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</si>
  <si>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</si>
  <si>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</si>
  <si>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</si>
  <si>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</si>
  <si>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</si>
  <si>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</si>
  <si>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</si>
  <si>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</si>
  <si>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</si>
  <si>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</si>
  <si>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</si>
  <si>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</si>
  <si>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</si>
  <si>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</si>
  <si>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</si>
  <si>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</si>
  <si>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</si>
  <si>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</si>
  <si>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</si>
  <si>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</si>
  <si>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</si>
  <si>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</si>
  <si>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</si>
  <si>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</si>
  <si>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</si>
  <si>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</si>
  <si>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</si>
  <si>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</si>
  <si>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</si>
  <si>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</si>
  <si>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</si>
  <si>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</si>
  <si>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</si>
  <si>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</si>
  <si>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</si>
  <si>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</si>
  <si>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</si>
  <si>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</si>
  <si>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</si>
  <si>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</si>
  <si>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</si>
  <si>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</si>
  <si>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 xml:space="preserve">INSTITUTO COLOMBIANO DE BIENESTAR FAMILIAR </t>
  </si>
  <si>
    <t>9520170045</t>
  </si>
  <si>
    <t>096</t>
  </si>
  <si>
    <t>NO</t>
  </si>
  <si>
    <t>048</t>
  </si>
  <si>
    <t>ATENDER A LA PRIMERA INFANCIA EN EL MARCO DE LA ESTRATEGIA “DE CERO A SIEMPRE”, ESPECÍFICAMENTE A LOS NIÑOS Y NIÑAS MENORES DE CINCO (5) AÑOS DE FAMILIAS EN SITUACIÓN DE VULNERABILIDAD DE CONFORMIDAD CON LA DIRECTRICES, LINEAMIENTOS Y PARÁMETROS ESTABLECIDOS POR EL ICBF EN LAS SIGUIENTES FORMAS DE ATENCIÓN: HOGARES COMUNITARIOS DE BIENESTAR TRADICIONALES Y AGRUPADOS.</t>
  </si>
  <si>
    <t>SI</t>
  </si>
  <si>
    <t>081</t>
  </si>
  <si>
    <t>075</t>
  </si>
  <si>
    <t xml:space="preserve">PRESTAR EL SERVICIO DE DESARROLLO INFANTIL EN MEDIO FAMILIAR -DIMF- DE CONFORMIDAD CON EL MANUAL OPERATIVO DE LA MODALIDAD FAMILIAR Y LAS DIRECTRICES ESTABLECIDAS POR EL ICBF, EN ARMONIA CON LA POLITICA DE ESTADO PARA EL DESARROLLO INTEGRAL DE LA PRIMERA INFANCIA DE CERO A SIEMPRE. DIMF  </t>
  </si>
  <si>
    <t>023</t>
  </si>
  <si>
    <t>062</t>
  </si>
  <si>
    <t>ATENDER A LA PRIMERA INFANCIA EN EL MARCO DE LA ESTRATEGIA “DE CERO A SIEMPRE”, ESPECÍFICAMENTE A LOS NIÑOS Y NIÑAS MENORES DE CINCO (5) AÑOS DE FAMILIAS EN SITUACIÓN DE VULNERABILIDAD DE CONFORMIDAD CON LA DIRECTRICES, LINEAMIENTOS Y PARÁMETROS ESTABLECIDOS POR EL ICBF EN LAS SIGUIENTES FORMAS DE ATENCIÓN: HOGARES COMUNITARIOS DE BIENESTAR TRADICIONALES Y AGRUPADOS. HCB</t>
  </si>
  <si>
    <t>055</t>
  </si>
  <si>
    <t>038</t>
  </si>
  <si>
    <t>Calle 20 No. 43 D - 55 Barrio Buque</t>
  </si>
  <si>
    <t>(8)6697308 - 3204423676</t>
  </si>
  <si>
    <t>110</t>
  </si>
  <si>
    <t>PRESTAR EL SERVICIO DE ATENCION A NIÑOS Y NIÑAS MENORES DE 5 AÑOS, O HASTA SU INGRESO AL GRADO DE TRANSICIÒN, CON EL FIN DE PROMOVER EL DESARROLLO INTEGRAL DE LA PRIMERA INFANCIA CON CALIDAD, DE CONFORMIDAD CON EL LINEAMIENTO, EL MANUAL OPERATIVO Y LAS DIRECTRICES ESTABLECIDAS POR EL ICBF, EN EL MARCO DE LA POLITICA DE ESTADO PARA EL DESARROLLO INTEGRAL DE LA PRIMERA INFANCIA "DE CERO A SIEMPRE", EN EL SERVICIO CENTROS DE DESARROLLO INFANTIL".</t>
  </si>
  <si>
    <t>fcruzandofronteras@gmail.com</t>
  </si>
  <si>
    <t>MARITZA KOWOLL MOSQUERA</t>
  </si>
  <si>
    <t>2021-8-08001362020</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</si>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</sst>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0">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3" fontId="0" fillId="3" borderId="0" xfId="0" applyNumberFormat="1" applyFill="1" applyBorder="1" applyAlignment="1" applyProtection="1">
      <alignment horizontal="center"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topLeftCell="B154" zoomScale="78" zoomScaleNormal="78" zoomScaleSheetLayoutView="40" zoomScalePageLayoutView="40" workbookViewId="0">
      <selection activeCell="B179" sqref="B179:D179"/>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7" t="s">
        <v>2654</v>
      </c>
      <c r="D2" s="218"/>
      <c r="E2" s="218"/>
      <c r="F2" s="218"/>
      <c r="G2" s="218"/>
      <c r="H2" s="218"/>
      <c r="I2" s="218"/>
      <c r="J2" s="218"/>
      <c r="K2" s="218"/>
      <c r="L2" s="238" t="s">
        <v>2640</v>
      </c>
      <c r="M2" s="238"/>
      <c r="N2" s="243" t="s">
        <v>2641</v>
      </c>
      <c r="O2" s="244"/>
    </row>
    <row r="3" spans="1:20" ht="33" customHeight="1" x14ac:dyDescent="0.25">
      <c r="A3" s="9"/>
      <c r="B3" s="8"/>
      <c r="C3" s="219"/>
      <c r="D3" s="220"/>
      <c r="E3" s="220"/>
      <c r="F3" s="220"/>
      <c r="G3" s="220"/>
      <c r="H3" s="220"/>
      <c r="I3" s="220"/>
      <c r="J3" s="220"/>
      <c r="K3" s="220"/>
      <c r="L3" s="245" t="s">
        <v>1</v>
      </c>
      <c r="M3" s="245"/>
      <c r="N3" s="245" t="s">
        <v>2642</v>
      </c>
      <c r="O3" s="247"/>
    </row>
    <row r="4" spans="1:20" ht="24.75" customHeight="1" thickBot="1" x14ac:dyDescent="0.3">
      <c r="A4" s="10"/>
      <c r="B4" s="12"/>
      <c r="C4" s="221"/>
      <c r="D4" s="222"/>
      <c r="E4" s="222"/>
      <c r="F4" s="222"/>
      <c r="G4" s="222"/>
      <c r="H4" s="222"/>
      <c r="I4" s="222"/>
      <c r="J4" s="222"/>
      <c r="K4" s="222"/>
      <c r="L4" s="248" t="s">
        <v>0</v>
      </c>
      <c r="M4" s="248"/>
      <c r="N4" s="248"/>
      <c r="O4" s="249"/>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3" t="s">
        <v>2638</v>
      </c>
      <c r="B6" s="204"/>
      <c r="C6" s="204"/>
      <c r="D6" s="204"/>
      <c r="E6" s="204"/>
      <c r="F6" s="204"/>
      <c r="G6" s="204"/>
      <c r="H6" s="204"/>
      <c r="I6" s="204"/>
      <c r="J6" s="204"/>
      <c r="K6" s="204"/>
      <c r="L6" s="204"/>
      <c r="M6" s="204"/>
      <c r="N6" s="204"/>
      <c r="O6" s="205"/>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3" t="str">
        <f>HYPERLINK("#MI_Oferente_Singular!B20","IDENTIFICACIÓN DEL OFERENTE")</f>
        <v>IDENTIFICACIÓN DEL OFERENTE</v>
      </c>
      <c r="C8" s="172"/>
      <c r="D8" s="48"/>
      <c r="E8" s="239" t="str">
        <f>HYPERLINK("#MI_Oferente_Singular!A114","CAPACIDAD RESIDUAL")</f>
        <v>CAPACIDAD RESIDUAL</v>
      </c>
      <c r="F8" s="240"/>
      <c r="G8" s="241"/>
      <c r="H8" s="174"/>
      <c r="I8" s="173" t="str">
        <f>HYPERLINK("#MI_Oferente_Singular!I162","DISCAPACIDAD")</f>
        <v>DISCAPACIDAD</v>
      </c>
      <c r="J8" s="49"/>
      <c r="K8" s="173" t="str">
        <f>HYPERLINK("#MI_Oferente_Singular!A191","TRAYECTORIA ")</f>
        <v xml:space="preserve">TRAYECTORIA </v>
      </c>
      <c r="L8" s="36"/>
      <c r="M8" s="36"/>
      <c r="N8" s="36"/>
      <c r="O8" s="43"/>
    </row>
    <row r="9" spans="1:20" ht="30.75" customHeight="1" thickBot="1" x14ac:dyDescent="0.3">
      <c r="A9" s="42"/>
      <c r="B9" s="173" t="str">
        <f>HYPERLINK("#MI_Oferente_Singular!H17","DATOS CONTRATO INVITACIÓN")</f>
        <v>DATOS CONTRATO INVITACIÓN</v>
      </c>
      <c r="C9" s="48"/>
      <c r="D9" s="172"/>
      <c r="E9" s="239" t="str">
        <f>HYPERLINK("#MI_Oferente_Singular!A162","TALENTO HUMANO")</f>
        <v>TALENTO HUMANO</v>
      </c>
      <c r="F9" s="240"/>
      <c r="G9" s="241"/>
      <c r="H9" s="174"/>
      <c r="I9" s="173" t="str">
        <f>HYPERLINK("#MI_Oferente_Singular!A179","CONTRAPARTIDA ADICIONAL")</f>
        <v>CONTRAPARTIDA ADICIONAL</v>
      </c>
      <c r="J9" s="49"/>
      <c r="K9" s="173" t="str">
        <f>HYPERLINK("#MI_Oferente_Singular!A209","ACEPTACIÓN")</f>
        <v>ACEPTACIÓN</v>
      </c>
      <c r="L9" s="36"/>
      <c r="M9" s="36"/>
      <c r="N9" s="36"/>
      <c r="O9" s="43"/>
    </row>
    <row r="10" spans="1:20" ht="30.75" customHeight="1" thickBot="1" x14ac:dyDescent="0.3">
      <c r="A10" s="42"/>
      <c r="B10" s="173" t="str">
        <f>HYPERLINK("#MI_Oferente_Singular!A48","EXPERIENCIA TERRITORIAL")</f>
        <v>EXPERIENCIA TERRITORIAL</v>
      </c>
      <c r="C10" s="48"/>
      <c r="D10" s="48"/>
      <c r="E10" s="239" t="str">
        <f>HYPERLINK("#MI_Oferente_Singular!F162","INFRAESTRUCTURA")</f>
        <v>INFRAESTRUCTURA</v>
      </c>
      <c r="F10" s="240"/>
      <c r="G10" s="241"/>
      <c r="H10" s="174"/>
      <c r="I10" s="173"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4" t="s">
        <v>2697</v>
      </c>
      <c r="D15" s="35"/>
      <c r="E15" s="35"/>
      <c r="F15" s="5"/>
      <c r="G15" s="32" t="s">
        <v>1168</v>
      </c>
      <c r="H15" s="103" t="s">
        <v>163</v>
      </c>
      <c r="I15" s="32" t="s">
        <v>2624</v>
      </c>
      <c r="J15" s="108" t="s">
        <v>2626</v>
      </c>
      <c r="L15" s="223" t="s">
        <v>8</v>
      </c>
      <c r="M15" s="223"/>
      <c r="N15" s="126"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3" t="s">
        <v>21</v>
      </c>
      <c r="B17" s="204"/>
      <c r="C17" s="204"/>
      <c r="D17" s="204"/>
      <c r="E17" s="204"/>
      <c r="F17" s="204"/>
      <c r="G17" s="204"/>
      <c r="H17" s="203" t="s">
        <v>12</v>
      </c>
      <c r="I17" s="204"/>
      <c r="J17" s="204"/>
      <c r="K17" s="204"/>
      <c r="L17" s="204"/>
      <c r="M17" s="204"/>
      <c r="N17" s="204"/>
      <c r="O17" s="205"/>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2" t="s">
        <v>2639</v>
      </c>
      <c r="I19" s="138" t="s">
        <v>11</v>
      </c>
      <c r="J19" s="139" t="s">
        <v>10</v>
      </c>
      <c r="K19" s="139" t="s">
        <v>2609</v>
      </c>
      <c r="L19" s="139" t="s">
        <v>1161</v>
      </c>
      <c r="M19" s="139" t="s">
        <v>1162</v>
      </c>
      <c r="N19" s="140" t="s">
        <v>2610</v>
      </c>
      <c r="O19" s="135"/>
      <c r="Q19" s="51"/>
      <c r="R19" s="51"/>
    </row>
    <row r="20" spans="1:23" ht="30" customHeight="1" x14ac:dyDescent="0.25">
      <c r="A20" s="9"/>
      <c r="B20" s="175">
        <v>900360782</v>
      </c>
      <c r="C20" s="5"/>
      <c r="D20" s="73"/>
      <c r="E20" s="5"/>
      <c r="F20" s="5"/>
      <c r="G20" s="5"/>
      <c r="H20" s="242"/>
      <c r="I20" s="147" t="s">
        <v>163</v>
      </c>
      <c r="J20" s="148" t="s">
        <v>166</v>
      </c>
      <c r="K20" s="149">
        <v>2935899540</v>
      </c>
      <c r="L20" s="150"/>
      <c r="M20" s="150">
        <v>44561</v>
      </c>
      <c r="N20" s="133">
        <f>+(M20-L20)/30</f>
        <v>1485.3666666666666</v>
      </c>
      <c r="O20" s="136"/>
      <c r="U20" s="132"/>
      <c r="V20" s="105">
        <f ca="1">NOW()</f>
        <v>44194.595778009258</v>
      </c>
      <c r="W20" s="105">
        <f ca="1">NOW()</f>
        <v>44194.595778009258</v>
      </c>
    </row>
    <row r="21" spans="1:23" ht="30" customHeight="1" outlineLevel="1" x14ac:dyDescent="0.25">
      <c r="A21" s="9"/>
      <c r="B21" s="71"/>
      <c r="C21" s="5"/>
      <c r="D21" s="5"/>
      <c r="E21" s="5"/>
      <c r="F21" s="5"/>
      <c r="G21" s="5"/>
      <c r="H21" s="70"/>
      <c r="I21" s="147" t="s">
        <v>163</v>
      </c>
      <c r="J21" s="148" t="s">
        <v>169</v>
      </c>
      <c r="K21" s="149"/>
      <c r="L21" s="150"/>
      <c r="M21" s="150"/>
      <c r="N21" s="133">
        <f>+(M21-L21)/30</f>
        <v>0</v>
      </c>
      <c r="O21" s="137"/>
    </row>
    <row r="22" spans="1:23" ht="30" customHeight="1" outlineLevel="1" x14ac:dyDescent="0.25">
      <c r="A22" s="9"/>
      <c r="B22" s="71"/>
      <c r="C22" s="5"/>
      <c r="D22" s="5"/>
      <c r="E22" s="5"/>
      <c r="F22" s="5"/>
      <c r="G22" s="5"/>
      <c r="H22" s="70"/>
      <c r="I22" s="147"/>
      <c r="J22" s="148"/>
      <c r="K22" s="149"/>
      <c r="L22" s="150"/>
      <c r="M22" s="150"/>
      <c r="N22" s="134">
        <f t="shared" ref="N22:N33" si="0">+(M22-L22)/30</f>
        <v>0</v>
      </c>
      <c r="O22" s="137"/>
    </row>
    <row r="23" spans="1:23" ht="30" customHeight="1" outlineLevel="1" x14ac:dyDescent="0.25">
      <c r="A23" s="9"/>
      <c r="B23" s="101"/>
      <c r="C23" s="21"/>
      <c r="D23" s="21"/>
      <c r="E23" s="21"/>
      <c r="F23" s="5"/>
      <c r="G23" s="5"/>
      <c r="H23" s="70"/>
      <c r="I23" s="147"/>
      <c r="J23" s="148"/>
      <c r="K23" s="149"/>
      <c r="L23" s="150"/>
      <c r="M23" s="150"/>
      <c r="N23" s="134">
        <f t="shared" si="0"/>
        <v>0</v>
      </c>
      <c r="O23" s="137"/>
      <c r="Q23" s="104"/>
      <c r="R23" s="55"/>
      <c r="S23" s="105"/>
      <c r="T23" s="105"/>
    </row>
    <row r="24" spans="1:23" ht="30" customHeight="1" outlineLevel="1" x14ac:dyDescent="0.25">
      <c r="A24" s="9"/>
      <c r="B24" s="101"/>
      <c r="C24" s="21"/>
      <c r="D24" s="21"/>
      <c r="E24" s="21"/>
      <c r="F24" s="5"/>
      <c r="G24" s="5"/>
      <c r="H24" s="70"/>
      <c r="I24" s="147"/>
      <c r="J24" s="148"/>
      <c r="K24" s="149"/>
      <c r="L24" s="150"/>
      <c r="M24" s="150"/>
      <c r="N24" s="134">
        <f t="shared" si="0"/>
        <v>0</v>
      </c>
      <c r="O24" s="137"/>
    </row>
    <row r="25" spans="1:23" ht="30" customHeight="1" outlineLevel="1" x14ac:dyDescent="0.25">
      <c r="A25" s="9"/>
      <c r="B25" s="101"/>
      <c r="C25" s="21"/>
      <c r="D25" s="21"/>
      <c r="E25" s="21"/>
      <c r="F25" s="5"/>
      <c r="G25" s="5"/>
      <c r="H25" s="70"/>
      <c r="I25" s="147"/>
      <c r="J25" s="148"/>
      <c r="K25" s="149"/>
      <c r="L25" s="150"/>
      <c r="M25" s="150"/>
      <c r="N25" s="134">
        <f t="shared" si="0"/>
        <v>0</v>
      </c>
      <c r="O25" s="137"/>
    </row>
    <row r="26" spans="1:23" ht="30" customHeight="1" outlineLevel="1" x14ac:dyDescent="0.25">
      <c r="A26" s="9"/>
      <c r="B26" s="101"/>
      <c r="C26" s="21"/>
      <c r="D26" s="21"/>
      <c r="E26" s="21"/>
      <c r="F26" s="5"/>
      <c r="G26" s="5"/>
      <c r="H26" s="70"/>
      <c r="I26" s="147"/>
      <c r="J26" s="148"/>
      <c r="K26" s="149"/>
      <c r="L26" s="150"/>
      <c r="M26" s="150"/>
      <c r="N26" s="134">
        <f t="shared" si="0"/>
        <v>0</v>
      </c>
      <c r="O26" s="137"/>
    </row>
    <row r="27" spans="1:23" ht="30" customHeight="1" outlineLevel="1" x14ac:dyDescent="0.25">
      <c r="A27" s="9"/>
      <c r="B27" s="101"/>
      <c r="C27" s="21"/>
      <c r="D27" s="21"/>
      <c r="E27" s="21"/>
      <c r="F27" s="5"/>
      <c r="G27" s="5"/>
      <c r="H27" s="70"/>
      <c r="I27" s="147"/>
      <c r="J27" s="148"/>
      <c r="K27" s="149"/>
      <c r="L27" s="150"/>
      <c r="M27" s="150"/>
      <c r="N27" s="134">
        <f t="shared" si="0"/>
        <v>0</v>
      </c>
      <c r="O27" s="137"/>
    </row>
    <row r="28" spans="1:23" ht="30" customHeight="1" outlineLevel="1" x14ac:dyDescent="0.25">
      <c r="A28" s="9"/>
      <c r="B28" s="101"/>
      <c r="C28" s="21"/>
      <c r="D28" s="21"/>
      <c r="E28" s="21"/>
      <c r="F28" s="5"/>
      <c r="G28" s="5"/>
      <c r="H28" s="70"/>
      <c r="I28" s="147"/>
      <c r="J28" s="148"/>
      <c r="K28" s="149"/>
      <c r="L28" s="150"/>
      <c r="M28" s="150"/>
      <c r="N28" s="134">
        <f t="shared" si="0"/>
        <v>0</v>
      </c>
      <c r="O28" s="137"/>
    </row>
    <row r="29" spans="1:23" ht="30" customHeight="1" outlineLevel="1" x14ac:dyDescent="0.25">
      <c r="A29" s="9"/>
      <c r="B29" s="71"/>
      <c r="C29" s="5"/>
      <c r="D29" s="5"/>
      <c r="E29" s="5"/>
      <c r="F29" s="5"/>
      <c r="G29" s="5"/>
      <c r="H29" s="70"/>
      <c r="I29" s="147"/>
      <c r="J29" s="148"/>
      <c r="K29" s="149"/>
      <c r="L29" s="150"/>
      <c r="M29" s="150"/>
      <c r="N29" s="134">
        <f t="shared" si="0"/>
        <v>0</v>
      </c>
      <c r="O29" s="137"/>
    </row>
    <row r="30" spans="1:23" ht="30" customHeight="1" outlineLevel="1" x14ac:dyDescent="0.25">
      <c r="A30" s="9"/>
      <c r="B30" s="71"/>
      <c r="C30" s="5"/>
      <c r="D30" s="5"/>
      <c r="E30" s="5"/>
      <c r="F30" s="5"/>
      <c r="G30" s="5"/>
      <c r="H30" s="70"/>
      <c r="I30" s="147"/>
      <c r="J30" s="148"/>
      <c r="K30" s="149"/>
      <c r="L30" s="150"/>
      <c r="M30" s="150"/>
      <c r="N30" s="134">
        <f t="shared" si="0"/>
        <v>0</v>
      </c>
      <c r="O30" s="137"/>
    </row>
    <row r="31" spans="1:23" ht="30" customHeight="1" outlineLevel="1" x14ac:dyDescent="0.25">
      <c r="A31" s="9"/>
      <c r="B31" s="71"/>
      <c r="C31" s="5"/>
      <c r="D31" s="5"/>
      <c r="E31" s="5"/>
      <c r="F31" s="5"/>
      <c r="G31" s="5"/>
      <c r="H31" s="70"/>
      <c r="I31" s="147"/>
      <c r="J31" s="148"/>
      <c r="K31" s="149"/>
      <c r="L31" s="150"/>
      <c r="M31" s="150"/>
      <c r="N31" s="134">
        <f t="shared" si="0"/>
        <v>0</v>
      </c>
      <c r="O31" s="137"/>
    </row>
    <row r="32" spans="1:23" ht="30" customHeight="1" outlineLevel="1" x14ac:dyDescent="0.25">
      <c r="A32" s="9"/>
      <c r="B32" s="71"/>
      <c r="C32" s="5"/>
      <c r="D32" s="5"/>
      <c r="E32" s="5"/>
      <c r="F32" s="5"/>
      <c r="G32" s="5"/>
      <c r="H32" s="70"/>
      <c r="I32" s="147"/>
      <c r="J32" s="148"/>
      <c r="K32" s="149"/>
      <c r="L32" s="150"/>
      <c r="M32" s="150"/>
      <c r="N32" s="134">
        <f t="shared" si="0"/>
        <v>0</v>
      </c>
      <c r="O32" s="137"/>
    </row>
    <row r="33" spans="1:16" ht="30" customHeight="1" outlineLevel="1" x14ac:dyDescent="0.25">
      <c r="A33" s="9"/>
      <c r="B33" s="71"/>
      <c r="C33" s="5"/>
      <c r="D33" s="5"/>
      <c r="E33" s="5"/>
      <c r="F33" s="5"/>
      <c r="G33" s="5"/>
      <c r="H33" s="70"/>
      <c r="I33" s="147"/>
      <c r="J33" s="148"/>
      <c r="K33" s="149"/>
      <c r="L33" s="150"/>
      <c r="M33" s="150"/>
      <c r="N33" s="134">
        <f t="shared" si="0"/>
        <v>0</v>
      </c>
      <c r="O33" s="137"/>
    </row>
    <row r="34" spans="1:16" ht="30" customHeight="1" outlineLevel="1" x14ac:dyDescent="0.25">
      <c r="A34" s="9"/>
      <c r="B34" s="71"/>
      <c r="C34" s="5"/>
      <c r="D34" s="5"/>
      <c r="E34" s="5"/>
      <c r="F34" s="5"/>
      <c r="G34" s="5"/>
      <c r="H34" s="70"/>
      <c r="I34" s="147"/>
      <c r="J34" s="148"/>
      <c r="K34" s="149"/>
      <c r="L34" s="150"/>
      <c r="M34" s="150"/>
      <c r="N34" s="134">
        <f>+(M34-L34)/30</f>
        <v>0</v>
      </c>
      <c r="O34" s="137"/>
    </row>
    <row r="35" spans="1:16" ht="30" customHeight="1" outlineLevel="1" x14ac:dyDescent="0.25">
      <c r="A35" s="9"/>
      <c r="B35" s="71"/>
      <c r="C35" s="5"/>
      <c r="D35" s="5"/>
      <c r="E35" s="5"/>
      <c r="F35" s="5"/>
      <c r="G35" s="5"/>
      <c r="H35" s="70"/>
      <c r="I35" s="147"/>
      <c r="J35" s="148"/>
      <c r="K35" s="149"/>
      <c r="L35" s="150"/>
      <c r="M35" s="150"/>
      <c r="N35" s="134">
        <f>+(M35-L35)/30</f>
        <v>0</v>
      </c>
      <c r="O35" s="137"/>
    </row>
    <row r="36" spans="1:16" x14ac:dyDescent="0.25">
      <c r="A36" s="9"/>
      <c r="B36" s="5"/>
      <c r="C36" s="5"/>
      <c r="D36" s="5"/>
      <c r="E36" s="5"/>
      <c r="F36" s="5"/>
      <c r="G36" s="5"/>
      <c r="H36" s="9"/>
      <c r="I36" s="5"/>
      <c r="J36" s="5"/>
      <c r="K36" s="5"/>
      <c r="L36" s="5"/>
      <c r="M36" s="5"/>
      <c r="N36" s="5"/>
      <c r="O36" s="8"/>
    </row>
    <row r="37" spans="1:16" x14ac:dyDescent="0.25">
      <c r="A37" s="9"/>
      <c r="B37" s="210" t="s">
        <v>2</v>
      </c>
      <c r="C37" s="210"/>
      <c r="D37" s="210"/>
      <c r="E37" s="210"/>
      <c r="F37" s="210"/>
      <c r="G37" s="5"/>
      <c r="H37" s="127"/>
      <c r="I37" s="128"/>
      <c r="J37" s="128"/>
      <c r="K37" s="128"/>
      <c r="L37" s="128"/>
      <c r="M37" s="128"/>
      <c r="N37" s="128"/>
      <c r="O37" s="129"/>
    </row>
    <row r="38" spans="1:16" ht="21" customHeight="1" x14ac:dyDescent="0.25">
      <c r="A38" s="9"/>
      <c r="B38" s="237" t="str">
        <f>VLOOKUP(B20,EAS!A2:B1439,2,0)</f>
        <v>FUNDACIÓN PARA EL MEJORAMIENTO INTEGRAL DE LA CALIDAD DE VIDA DE LOS COLOMBIANOS CRUZANDO FRONTERAS</v>
      </c>
      <c r="C38" s="237"/>
      <c r="D38" s="237"/>
      <c r="E38" s="237"/>
      <c r="F38" s="237"/>
      <c r="G38" s="5"/>
      <c r="H38" s="130"/>
      <c r="I38" s="246" t="s">
        <v>7</v>
      </c>
      <c r="J38" s="246"/>
      <c r="K38" s="246"/>
      <c r="L38" s="246"/>
      <c r="M38" s="246"/>
      <c r="N38" s="246"/>
      <c r="O38" s="131"/>
    </row>
    <row r="39" spans="1:16" ht="42.95" customHeight="1" thickBot="1" x14ac:dyDescent="0.3">
      <c r="A39" s="10"/>
      <c r="B39" s="11"/>
      <c r="C39" s="11"/>
      <c r="D39" s="11"/>
      <c r="E39" s="11"/>
      <c r="F39" s="11"/>
      <c r="G39" s="11"/>
      <c r="H39" s="10"/>
      <c r="I39" s="232" t="s">
        <v>2698</v>
      </c>
      <c r="J39" s="232"/>
      <c r="K39" s="232"/>
      <c r="L39" s="232"/>
      <c r="M39" s="232"/>
      <c r="N39" s="232"/>
      <c r="O39" s="12"/>
    </row>
    <row r="40" spans="1:16" ht="15.75" thickBot="1" x14ac:dyDescent="0.3"/>
    <row r="41" spans="1:16" s="19" customFormat="1" ht="31.5" customHeight="1" thickBot="1" x14ac:dyDescent="0.3">
      <c r="A41" s="203" t="s">
        <v>3</v>
      </c>
      <c r="B41" s="204"/>
      <c r="C41" s="204"/>
      <c r="D41" s="204"/>
      <c r="E41" s="204"/>
      <c r="F41" s="204"/>
      <c r="G41" s="204"/>
      <c r="H41" s="204"/>
      <c r="I41" s="204"/>
      <c r="J41" s="204"/>
      <c r="K41" s="204"/>
      <c r="L41" s="204"/>
      <c r="M41" s="204"/>
      <c r="N41" s="204"/>
      <c r="O41" s="205"/>
      <c r="P41" s="76"/>
    </row>
    <row r="42" spans="1:16" ht="8.25" customHeight="1" thickBot="1" x14ac:dyDescent="0.3"/>
    <row r="43" spans="1:16" s="19" customFormat="1" ht="31.5" customHeight="1" thickBot="1" x14ac:dyDescent="0.3">
      <c r="A43" s="181" t="s">
        <v>4</v>
      </c>
      <c r="B43" s="182"/>
      <c r="C43" s="182"/>
      <c r="D43" s="182"/>
      <c r="E43" s="182"/>
      <c r="F43" s="182"/>
      <c r="G43" s="182"/>
      <c r="H43" s="182"/>
      <c r="I43" s="182"/>
      <c r="J43" s="182"/>
      <c r="K43" s="182"/>
      <c r="L43" s="182"/>
      <c r="M43" s="182"/>
      <c r="N43" s="182"/>
      <c r="O43" s="183"/>
      <c r="P43" s="76"/>
    </row>
    <row r="44" spans="1:16" ht="15" customHeight="1" x14ac:dyDescent="0.25">
      <c r="A44" s="184" t="s">
        <v>2655</v>
      </c>
      <c r="B44" s="185"/>
      <c r="C44" s="185"/>
      <c r="D44" s="185"/>
      <c r="E44" s="185"/>
      <c r="F44" s="185"/>
      <c r="G44" s="185"/>
      <c r="H44" s="185"/>
      <c r="I44" s="185"/>
      <c r="J44" s="185"/>
      <c r="K44" s="185"/>
      <c r="L44" s="185"/>
      <c r="M44" s="185"/>
      <c r="N44" s="185"/>
      <c r="O44" s="186"/>
    </row>
    <row r="45" spans="1:16" x14ac:dyDescent="0.25">
      <c r="A45" s="187"/>
      <c r="B45" s="188"/>
      <c r="C45" s="188"/>
      <c r="D45" s="188"/>
      <c r="E45" s="188"/>
      <c r="F45" s="188"/>
      <c r="G45" s="188"/>
      <c r="H45" s="188"/>
      <c r="I45" s="188"/>
      <c r="J45" s="188"/>
      <c r="K45" s="188"/>
      <c r="L45" s="188"/>
      <c r="M45" s="188"/>
      <c r="N45" s="188"/>
      <c r="O45" s="189"/>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4"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1">
        <v>1</v>
      </c>
      <c r="B48" s="110" t="s">
        <v>2676</v>
      </c>
      <c r="C48" s="111" t="s">
        <v>31</v>
      </c>
      <c r="D48" s="119" t="s">
        <v>2677</v>
      </c>
      <c r="E48" s="143">
        <v>42766</v>
      </c>
      <c r="F48" s="143">
        <v>43084</v>
      </c>
      <c r="G48" s="158">
        <f>IF(AND(E48&lt;&gt;"",F48&lt;&gt;""),((F48-E48)/30),"")</f>
        <v>10.6</v>
      </c>
      <c r="H48" s="120" t="s">
        <v>2694</v>
      </c>
      <c r="I48" s="112" t="s">
        <v>1130</v>
      </c>
      <c r="J48" s="112" t="s">
        <v>1132</v>
      </c>
      <c r="K48" s="121">
        <v>1517248566</v>
      </c>
      <c r="L48" s="113" t="s">
        <v>1148</v>
      </c>
      <c r="M48" s="115"/>
      <c r="N48" s="113" t="s">
        <v>27</v>
      </c>
      <c r="O48" s="113" t="s">
        <v>26</v>
      </c>
      <c r="P48" s="78"/>
    </row>
    <row r="49" spans="1:16" s="6" customFormat="1" ht="24.75" customHeight="1" x14ac:dyDescent="0.25">
      <c r="A49" s="141">
        <v>2</v>
      </c>
      <c r="B49" s="120" t="s">
        <v>2676</v>
      </c>
      <c r="C49" s="111" t="s">
        <v>31</v>
      </c>
      <c r="D49" s="119" t="s">
        <v>2678</v>
      </c>
      <c r="E49" s="143">
        <v>43007</v>
      </c>
      <c r="F49" s="143">
        <v>43084</v>
      </c>
      <c r="G49" s="158">
        <f>IF(AND(E49&lt;&gt;"",F49&lt;&gt;""),((F49-E49)/30),"")</f>
        <v>2.5666666666666669</v>
      </c>
      <c r="H49" s="120" t="s">
        <v>2694</v>
      </c>
      <c r="I49" s="112" t="s">
        <v>1134</v>
      </c>
      <c r="J49" s="112" t="s">
        <v>1136</v>
      </c>
      <c r="K49" s="114">
        <v>226474872</v>
      </c>
      <c r="L49" s="113" t="s">
        <v>2679</v>
      </c>
      <c r="M49" s="115"/>
      <c r="N49" s="113" t="s">
        <v>27</v>
      </c>
      <c r="O49" s="113" t="s">
        <v>1148</v>
      </c>
      <c r="P49" s="78"/>
    </row>
    <row r="50" spans="1:16" s="6" customFormat="1" ht="24.75" customHeight="1" x14ac:dyDescent="0.25">
      <c r="A50" s="141">
        <v>3</v>
      </c>
      <c r="B50" s="120" t="s">
        <v>2676</v>
      </c>
      <c r="C50" s="122" t="s">
        <v>31</v>
      </c>
      <c r="D50" s="119" t="s">
        <v>2689</v>
      </c>
      <c r="E50" s="143">
        <v>43404</v>
      </c>
      <c r="F50" s="143">
        <v>43434</v>
      </c>
      <c r="G50" s="158">
        <f>IF(AND(E50&lt;&gt;"",F50&lt;&gt;""),((F50-E50)/30),"")</f>
        <v>1</v>
      </c>
      <c r="H50" s="120" t="s">
        <v>2685</v>
      </c>
      <c r="I50" s="112" t="s">
        <v>1134</v>
      </c>
      <c r="J50" s="112" t="s">
        <v>1136</v>
      </c>
      <c r="K50" s="116">
        <v>111281490</v>
      </c>
      <c r="L50" s="113" t="s">
        <v>2679</v>
      </c>
      <c r="M50" s="115"/>
      <c r="N50" s="113" t="s">
        <v>27</v>
      </c>
      <c r="O50" s="113" t="s">
        <v>1148</v>
      </c>
      <c r="P50" s="78"/>
    </row>
    <row r="51" spans="1:16" s="6" customFormat="1" ht="24.75" customHeight="1" outlineLevel="1" x14ac:dyDescent="0.25">
      <c r="A51" s="141">
        <v>4</v>
      </c>
      <c r="B51" s="120" t="s">
        <v>2676</v>
      </c>
      <c r="C51" s="122" t="s">
        <v>31</v>
      </c>
      <c r="D51" s="109" t="s">
        <v>2683</v>
      </c>
      <c r="E51" s="143">
        <v>42720</v>
      </c>
      <c r="F51" s="143">
        <v>43084</v>
      </c>
      <c r="G51" s="158">
        <f t="shared" ref="G51:G107" si="1">IF(AND(E51&lt;&gt;"",F51&lt;&gt;""),((F51-E51)/30),"")</f>
        <v>12.133333333333333</v>
      </c>
      <c r="H51" s="120" t="s">
        <v>2694</v>
      </c>
      <c r="I51" s="112" t="s">
        <v>1134</v>
      </c>
      <c r="J51" s="112" t="s">
        <v>1136</v>
      </c>
      <c r="K51" s="114">
        <v>482854454</v>
      </c>
      <c r="L51" s="113" t="s">
        <v>2679</v>
      </c>
      <c r="M51" s="115"/>
      <c r="N51" s="113" t="s">
        <v>27</v>
      </c>
      <c r="O51" s="113" t="s">
        <v>2682</v>
      </c>
      <c r="P51" s="78"/>
    </row>
    <row r="52" spans="1:16" s="7" customFormat="1" ht="24.75" customHeight="1" outlineLevel="1" x14ac:dyDescent="0.25">
      <c r="A52" s="142">
        <v>5</v>
      </c>
      <c r="B52" s="120" t="s">
        <v>2676</v>
      </c>
      <c r="C52" s="122" t="s">
        <v>31</v>
      </c>
      <c r="D52" s="119" t="s">
        <v>2693</v>
      </c>
      <c r="E52" s="143">
        <v>43070</v>
      </c>
      <c r="F52" s="143">
        <v>43312</v>
      </c>
      <c r="G52" s="158">
        <f t="shared" si="1"/>
        <v>8.0666666666666664</v>
      </c>
      <c r="H52" s="117" t="s">
        <v>2685</v>
      </c>
      <c r="I52" s="112" t="s">
        <v>1134</v>
      </c>
      <c r="J52" s="119" t="s">
        <v>1136</v>
      </c>
      <c r="K52" s="121">
        <v>679652520</v>
      </c>
      <c r="L52" s="113" t="s">
        <v>2679</v>
      </c>
      <c r="M52" s="115"/>
      <c r="N52" s="113" t="s">
        <v>27</v>
      </c>
      <c r="O52" s="113" t="s">
        <v>1148</v>
      </c>
      <c r="P52" s="79"/>
    </row>
    <row r="53" spans="1:16" s="7" customFormat="1" ht="24.75" customHeight="1" outlineLevel="1" x14ac:dyDescent="0.25">
      <c r="A53" s="142">
        <v>6</v>
      </c>
      <c r="B53" s="120" t="s">
        <v>2676</v>
      </c>
      <c r="C53" s="122" t="s">
        <v>31</v>
      </c>
      <c r="D53" s="119" t="s">
        <v>2686</v>
      </c>
      <c r="E53" s="143">
        <v>43483</v>
      </c>
      <c r="F53" s="143">
        <v>43826</v>
      </c>
      <c r="G53" s="158">
        <f t="shared" si="1"/>
        <v>11.433333333333334</v>
      </c>
      <c r="H53" s="120" t="s">
        <v>2685</v>
      </c>
      <c r="I53" s="112" t="s">
        <v>1134</v>
      </c>
      <c r="J53" s="119" t="s">
        <v>1136</v>
      </c>
      <c r="K53" s="116">
        <v>1285112319</v>
      </c>
      <c r="L53" s="113" t="s">
        <v>1148</v>
      </c>
      <c r="M53" s="115"/>
      <c r="N53" s="113" t="s">
        <v>27</v>
      </c>
      <c r="O53" s="113" t="s">
        <v>26</v>
      </c>
      <c r="P53" s="79"/>
    </row>
    <row r="54" spans="1:16" s="7" customFormat="1" ht="24.75" customHeight="1" outlineLevel="1" x14ac:dyDescent="0.25">
      <c r="A54" s="142">
        <v>7</v>
      </c>
      <c r="B54" s="120" t="s">
        <v>2676</v>
      </c>
      <c r="C54" s="122" t="s">
        <v>31</v>
      </c>
      <c r="D54" s="119" t="s">
        <v>2680</v>
      </c>
      <c r="E54" s="143">
        <v>43311</v>
      </c>
      <c r="F54" s="143">
        <v>43449</v>
      </c>
      <c r="G54" s="158">
        <f t="shared" si="1"/>
        <v>4.5999999999999996</v>
      </c>
      <c r="H54" s="120" t="s">
        <v>2688</v>
      </c>
      <c r="I54" s="112" t="s">
        <v>1134</v>
      </c>
      <c r="J54" s="119" t="s">
        <v>1136</v>
      </c>
      <c r="K54" s="121">
        <v>399655270</v>
      </c>
      <c r="L54" s="113" t="s">
        <v>1148</v>
      </c>
      <c r="M54" s="115"/>
      <c r="N54" s="113" t="s">
        <v>27</v>
      </c>
      <c r="O54" s="113" t="s">
        <v>1148</v>
      </c>
      <c r="P54" s="79"/>
    </row>
    <row r="55" spans="1:16" s="7" customFormat="1" ht="24.75" customHeight="1" outlineLevel="1" x14ac:dyDescent="0.25">
      <c r="A55" s="142">
        <v>8</v>
      </c>
      <c r="B55" s="120" t="s">
        <v>2676</v>
      </c>
      <c r="C55" s="122" t="s">
        <v>31</v>
      </c>
      <c r="D55" s="119" t="s">
        <v>2680</v>
      </c>
      <c r="E55" s="143">
        <v>43311</v>
      </c>
      <c r="F55" s="143">
        <v>43449</v>
      </c>
      <c r="G55" s="158">
        <f t="shared" si="1"/>
        <v>4.5999999999999996</v>
      </c>
      <c r="H55" s="117" t="s">
        <v>2681</v>
      </c>
      <c r="I55" s="112" t="s">
        <v>1134</v>
      </c>
      <c r="J55" s="119" t="s">
        <v>1137</v>
      </c>
      <c r="K55" s="121">
        <v>399655270</v>
      </c>
      <c r="L55" s="113" t="s">
        <v>1148</v>
      </c>
      <c r="M55" s="115"/>
      <c r="N55" s="113" t="s">
        <v>27</v>
      </c>
      <c r="O55" s="113" t="s">
        <v>26</v>
      </c>
      <c r="P55" s="79"/>
    </row>
    <row r="56" spans="1:16" s="7" customFormat="1" ht="24.75" customHeight="1" outlineLevel="1" x14ac:dyDescent="0.25">
      <c r="A56" s="142">
        <v>9</v>
      </c>
      <c r="B56" s="120" t="s">
        <v>2676</v>
      </c>
      <c r="C56" s="122" t="s">
        <v>31</v>
      </c>
      <c r="D56" s="119" t="s">
        <v>2680</v>
      </c>
      <c r="E56" s="143">
        <v>43311</v>
      </c>
      <c r="F56" s="143">
        <v>43449</v>
      </c>
      <c r="G56" s="158">
        <f>IF(AND(E56&lt;&gt;"",F56&lt;&gt;""),((F56-E56)/30),"")</f>
        <v>4.5999999999999996</v>
      </c>
      <c r="H56" s="117" t="s">
        <v>2681</v>
      </c>
      <c r="I56" s="112" t="s">
        <v>1134</v>
      </c>
      <c r="J56" s="119" t="s">
        <v>1139</v>
      </c>
      <c r="K56" s="121">
        <v>399655270</v>
      </c>
      <c r="L56" s="113" t="s">
        <v>1148</v>
      </c>
      <c r="M56" s="115"/>
      <c r="N56" s="113" t="s">
        <v>27</v>
      </c>
      <c r="O56" s="113" t="s">
        <v>26</v>
      </c>
      <c r="P56" s="79"/>
    </row>
    <row r="57" spans="1:16" s="7" customFormat="1" ht="24.75" customHeight="1" outlineLevel="1" x14ac:dyDescent="0.25">
      <c r="A57" s="142">
        <v>10</v>
      </c>
      <c r="B57" s="120" t="s">
        <v>2676</v>
      </c>
      <c r="C57" s="122" t="s">
        <v>31</v>
      </c>
      <c r="D57" s="119" t="s">
        <v>2687</v>
      </c>
      <c r="E57" s="143">
        <v>43451</v>
      </c>
      <c r="F57" s="143">
        <v>43890</v>
      </c>
      <c r="G57" s="158">
        <f t="shared" si="1"/>
        <v>14.633333333333333</v>
      </c>
      <c r="H57" s="117" t="s">
        <v>2681</v>
      </c>
      <c r="I57" s="119" t="s">
        <v>1134</v>
      </c>
      <c r="J57" s="119" t="s">
        <v>1136</v>
      </c>
      <c r="K57" s="116">
        <v>1233307309</v>
      </c>
      <c r="L57" s="122" t="s">
        <v>1148</v>
      </c>
      <c r="M57" s="67"/>
      <c r="N57" s="122" t="s">
        <v>27</v>
      </c>
      <c r="O57" s="122" t="s">
        <v>26</v>
      </c>
      <c r="P57" s="79"/>
    </row>
    <row r="58" spans="1:16" s="7" customFormat="1" ht="24.75" customHeight="1" outlineLevel="1" x14ac:dyDescent="0.25">
      <c r="A58" s="142">
        <v>11</v>
      </c>
      <c r="B58" s="120" t="s">
        <v>2676</v>
      </c>
      <c r="C58" s="122" t="s">
        <v>31</v>
      </c>
      <c r="D58" s="119" t="s">
        <v>2687</v>
      </c>
      <c r="E58" s="143">
        <v>43451</v>
      </c>
      <c r="F58" s="143">
        <v>43890</v>
      </c>
      <c r="G58" s="158">
        <f t="shared" si="1"/>
        <v>14.633333333333333</v>
      </c>
      <c r="H58" s="117" t="s">
        <v>2681</v>
      </c>
      <c r="I58" s="63" t="s">
        <v>1134</v>
      </c>
      <c r="J58" s="119" t="s">
        <v>1137</v>
      </c>
      <c r="K58" s="116">
        <v>1233307309</v>
      </c>
      <c r="L58" s="65" t="s">
        <v>1148</v>
      </c>
      <c r="M58" s="67"/>
      <c r="N58" s="65" t="s">
        <v>27</v>
      </c>
      <c r="O58" s="65" t="s">
        <v>1148</v>
      </c>
      <c r="P58" s="79"/>
    </row>
    <row r="59" spans="1:16" s="7" customFormat="1" ht="24.75" customHeight="1" outlineLevel="1" x14ac:dyDescent="0.25">
      <c r="A59" s="142">
        <v>12</v>
      </c>
      <c r="B59" s="120" t="s">
        <v>2676</v>
      </c>
      <c r="C59" s="122" t="s">
        <v>31</v>
      </c>
      <c r="D59" s="119" t="s">
        <v>2687</v>
      </c>
      <c r="E59" s="143">
        <v>43451</v>
      </c>
      <c r="F59" s="143">
        <v>43890</v>
      </c>
      <c r="G59" s="158">
        <f t="shared" si="1"/>
        <v>14.633333333333333</v>
      </c>
      <c r="H59" s="117" t="s">
        <v>2681</v>
      </c>
      <c r="I59" s="119" t="s">
        <v>1134</v>
      </c>
      <c r="J59" s="119" t="s">
        <v>1139</v>
      </c>
      <c r="K59" s="116">
        <v>1233307309</v>
      </c>
      <c r="L59" s="65" t="s">
        <v>1148</v>
      </c>
      <c r="M59" s="67"/>
      <c r="N59" s="65" t="s">
        <v>27</v>
      </c>
      <c r="O59" s="65" t="s">
        <v>1148</v>
      </c>
      <c r="P59" s="79"/>
    </row>
    <row r="60" spans="1:16" s="7" customFormat="1" ht="24.75" customHeight="1" outlineLevel="1" x14ac:dyDescent="0.25">
      <c r="A60" s="142">
        <v>13</v>
      </c>
      <c r="B60" s="120" t="s">
        <v>2676</v>
      </c>
      <c r="C60" s="122" t="s">
        <v>31</v>
      </c>
      <c r="D60" s="119" t="s">
        <v>2684</v>
      </c>
      <c r="E60" s="143">
        <v>42678</v>
      </c>
      <c r="F60" s="143">
        <v>43312</v>
      </c>
      <c r="G60" s="158">
        <f t="shared" si="1"/>
        <v>21.133333333333333</v>
      </c>
      <c r="H60" s="117" t="s">
        <v>2681</v>
      </c>
      <c r="I60" s="119" t="s">
        <v>1134</v>
      </c>
      <c r="J60" s="119" t="s">
        <v>1136</v>
      </c>
      <c r="K60" s="121">
        <v>1653064389</v>
      </c>
      <c r="L60" s="65" t="s">
        <v>1148</v>
      </c>
      <c r="M60" s="67"/>
      <c r="N60" s="65" t="s">
        <v>27</v>
      </c>
      <c r="O60" s="65" t="s">
        <v>1148</v>
      </c>
      <c r="P60" s="79"/>
    </row>
    <row r="61" spans="1:16" s="7" customFormat="1" ht="24.75" customHeight="1" outlineLevel="1" x14ac:dyDescent="0.25">
      <c r="A61" s="142">
        <v>14</v>
      </c>
      <c r="B61" s="120" t="s">
        <v>2676</v>
      </c>
      <c r="C61" s="122" t="s">
        <v>31</v>
      </c>
      <c r="D61" s="119" t="s">
        <v>2684</v>
      </c>
      <c r="E61" s="143">
        <v>42678</v>
      </c>
      <c r="F61" s="143">
        <v>43312</v>
      </c>
      <c r="G61" s="158">
        <f t="shared" si="1"/>
        <v>21.133333333333333</v>
      </c>
      <c r="H61" s="117" t="s">
        <v>2681</v>
      </c>
      <c r="I61" s="119" t="s">
        <v>1134</v>
      </c>
      <c r="J61" s="119" t="s">
        <v>1137</v>
      </c>
      <c r="K61" s="121">
        <v>1653064389</v>
      </c>
      <c r="L61" s="65" t="s">
        <v>1148</v>
      </c>
      <c r="M61" s="67"/>
      <c r="N61" s="65" t="s">
        <v>27</v>
      </c>
      <c r="O61" s="65" t="s">
        <v>26</v>
      </c>
      <c r="P61" s="79"/>
    </row>
    <row r="62" spans="1:16" s="7" customFormat="1" ht="24.75" customHeight="1" outlineLevel="1" x14ac:dyDescent="0.25">
      <c r="A62" s="142">
        <v>15</v>
      </c>
      <c r="B62" s="120" t="s">
        <v>2676</v>
      </c>
      <c r="C62" s="122" t="s">
        <v>31</v>
      </c>
      <c r="D62" s="119" t="s">
        <v>2684</v>
      </c>
      <c r="E62" s="143">
        <v>42678</v>
      </c>
      <c r="F62" s="143">
        <v>43312</v>
      </c>
      <c r="G62" s="158">
        <f t="shared" si="1"/>
        <v>21.133333333333333</v>
      </c>
      <c r="H62" s="117" t="s">
        <v>2681</v>
      </c>
      <c r="I62" s="119" t="s">
        <v>1134</v>
      </c>
      <c r="J62" s="119" t="s">
        <v>1139</v>
      </c>
      <c r="K62" s="121">
        <v>1653064389</v>
      </c>
      <c r="L62" s="65" t="s">
        <v>1148</v>
      </c>
      <c r="M62" s="67"/>
      <c r="N62" s="65" t="s">
        <v>27</v>
      </c>
      <c r="O62" s="65" t="s">
        <v>26</v>
      </c>
      <c r="P62" s="79"/>
    </row>
    <row r="63" spans="1:16" s="7" customFormat="1" ht="24.75" customHeight="1" outlineLevel="1" x14ac:dyDescent="0.25">
      <c r="A63" s="142">
        <v>16</v>
      </c>
      <c r="B63" s="120"/>
      <c r="C63" s="122"/>
      <c r="D63" s="119"/>
      <c r="E63" s="143"/>
      <c r="F63" s="143"/>
      <c r="G63" s="158" t="str">
        <f t="shared" si="1"/>
        <v/>
      </c>
      <c r="H63" s="117"/>
      <c r="I63" s="119"/>
      <c r="J63" s="119"/>
      <c r="K63" s="121"/>
      <c r="L63" s="122"/>
      <c r="M63" s="67"/>
      <c r="N63" s="122"/>
      <c r="O63" s="122"/>
      <c r="P63" s="79"/>
    </row>
    <row r="64" spans="1:16" s="7" customFormat="1" ht="24.75" customHeight="1" outlineLevel="1" x14ac:dyDescent="0.25">
      <c r="A64" s="142">
        <v>17</v>
      </c>
      <c r="B64" s="120"/>
      <c r="C64" s="122"/>
      <c r="D64" s="63"/>
      <c r="E64" s="143"/>
      <c r="F64" s="143"/>
      <c r="G64" s="158" t="str">
        <f t="shared" si="1"/>
        <v/>
      </c>
      <c r="H64" s="120"/>
      <c r="I64" s="119"/>
      <c r="J64" s="119"/>
      <c r="K64" s="66"/>
      <c r="L64" s="122"/>
      <c r="M64" s="67"/>
      <c r="N64" s="122"/>
      <c r="O64" s="122"/>
      <c r="P64" s="79"/>
    </row>
    <row r="65" spans="1:16" s="7" customFormat="1" ht="24.75" customHeight="1" outlineLevel="1" x14ac:dyDescent="0.25">
      <c r="A65" s="142">
        <v>18</v>
      </c>
      <c r="B65" s="120"/>
      <c r="C65" s="122"/>
      <c r="D65" s="119"/>
      <c r="E65" s="143"/>
      <c r="F65" s="143"/>
      <c r="G65" s="158" t="str">
        <f t="shared" si="1"/>
        <v/>
      </c>
      <c r="H65" s="120"/>
      <c r="I65" s="119"/>
      <c r="J65" s="119"/>
      <c r="K65" s="121"/>
      <c r="L65" s="122"/>
      <c r="M65" s="67"/>
      <c r="N65" s="122"/>
      <c r="O65" s="122"/>
      <c r="P65" s="79"/>
    </row>
    <row r="66" spans="1:16" s="7" customFormat="1" ht="24.75" customHeight="1" outlineLevel="1" x14ac:dyDescent="0.25">
      <c r="A66" s="142">
        <v>19</v>
      </c>
      <c r="B66" s="120"/>
      <c r="C66" s="122"/>
      <c r="D66" s="63"/>
      <c r="E66" s="143"/>
      <c r="F66" s="143"/>
      <c r="G66" s="158" t="str">
        <f t="shared" si="1"/>
        <v/>
      </c>
      <c r="H66" s="120"/>
      <c r="I66" s="63"/>
      <c r="J66" s="63"/>
      <c r="K66" s="66"/>
      <c r="L66" s="65"/>
      <c r="M66" s="67"/>
      <c r="N66" s="65"/>
      <c r="O66" s="65"/>
      <c r="P66" s="79"/>
    </row>
    <row r="67" spans="1:16" s="7" customFormat="1" ht="24.75" customHeight="1" outlineLevel="1" x14ac:dyDescent="0.25">
      <c r="A67" s="142">
        <v>20</v>
      </c>
      <c r="B67" s="64"/>
      <c r="C67" s="65"/>
      <c r="D67" s="63"/>
      <c r="E67" s="143"/>
      <c r="F67" s="143"/>
      <c r="G67" s="158" t="str">
        <f t="shared" si="1"/>
        <v/>
      </c>
      <c r="H67" s="64"/>
      <c r="I67" s="63"/>
      <c r="J67" s="63"/>
      <c r="K67" s="66"/>
      <c r="L67" s="65"/>
      <c r="M67" s="67"/>
      <c r="N67" s="65"/>
      <c r="O67" s="65"/>
      <c r="P67" s="79"/>
    </row>
    <row r="68" spans="1:16" s="7" customFormat="1" ht="24.75" customHeight="1" outlineLevel="1" x14ac:dyDescent="0.25">
      <c r="A68" s="142">
        <v>21</v>
      </c>
      <c r="B68" s="64"/>
      <c r="C68" s="65"/>
      <c r="D68" s="63"/>
      <c r="E68" s="143"/>
      <c r="F68" s="143"/>
      <c r="G68" s="158" t="str">
        <f t="shared" si="1"/>
        <v/>
      </c>
      <c r="H68" s="64"/>
      <c r="I68" s="63"/>
      <c r="J68" s="63"/>
      <c r="K68" s="66"/>
      <c r="L68" s="65"/>
      <c r="M68" s="67"/>
      <c r="N68" s="65"/>
      <c r="O68" s="65"/>
      <c r="P68" s="79"/>
    </row>
    <row r="69" spans="1:16" s="7" customFormat="1" ht="24.75" customHeight="1" outlineLevel="1" x14ac:dyDescent="0.25">
      <c r="A69" s="142">
        <v>22</v>
      </c>
      <c r="B69" s="64"/>
      <c r="C69" s="65"/>
      <c r="D69" s="63"/>
      <c r="E69" s="143"/>
      <c r="F69" s="143"/>
      <c r="G69" s="158" t="str">
        <f t="shared" si="1"/>
        <v/>
      </c>
      <c r="H69" s="64"/>
      <c r="I69" s="63"/>
      <c r="J69" s="63"/>
      <c r="K69" s="66"/>
      <c r="L69" s="65"/>
      <c r="M69" s="67"/>
      <c r="N69" s="65"/>
      <c r="O69" s="65"/>
      <c r="P69" s="79"/>
    </row>
    <row r="70" spans="1:16" s="7" customFormat="1" ht="24.75" customHeight="1" outlineLevel="1" x14ac:dyDescent="0.25">
      <c r="A70" s="142">
        <v>23</v>
      </c>
      <c r="B70" s="64"/>
      <c r="C70" s="65"/>
      <c r="D70" s="63"/>
      <c r="E70" s="143"/>
      <c r="F70" s="143"/>
      <c r="G70" s="158" t="str">
        <f t="shared" si="1"/>
        <v/>
      </c>
      <c r="H70" s="64"/>
      <c r="I70" s="63"/>
      <c r="J70" s="63"/>
      <c r="K70" s="66"/>
      <c r="L70" s="65"/>
      <c r="M70" s="67"/>
      <c r="N70" s="65"/>
      <c r="O70" s="65"/>
      <c r="P70" s="79"/>
    </row>
    <row r="71" spans="1:16" s="7" customFormat="1" ht="24.75" customHeight="1" outlineLevel="1" x14ac:dyDescent="0.25">
      <c r="A71" s="142">
        <v>24</v>
      </c>
      <c r="B71" s="64"/>
      <c r="C71" s="65"/>
      <c r="D71" s="63"/>
      <c r="E71" s="143"/>
      <c r="F71" s="143"/>
      <c r="G71" s="158" t="str">
        <f t="shared" si="1"/>
        <v/>
      </c>
      <c r="H71" s="64"/>
      <c r="I71" s="63"/>
      <c r="J71" s="63"/>
      <c r="K71" s="66"/>
      <c r="L71" s="65"/>
      <c r="M71" s="67"/>
      <c r="N71" s="65"/>
      <c r="O71" s="65"/>
      <c r="P71" s="79"/>
    </row>
    <row r="72" spans="1:16" s="7" customFormat="1" ht="24.75" customHeight="1" outlineLevel="1" x14ac:dyDescent="0.25">
      <c r="A72" s="142">
        <v>25</v>
      </c>
      <c r="B72" s="64"/>
      <c r="C72" s="65"/>
      <c r="D72" s="63"/>
      <c r="E72" s="143"/>
      <c r="F72" s="143"/>
      <c r="G72" s="158" t="str">
        <f t="shared" si="1"/>
        <v/>
      </c>
      <c r="H72" s="64"/>
      <c r="I72" s="63"/>
      <c r="J72" s="63"/>
      <c r="K72" s="66"/>
      <c r="L72" s="65"/>
      <c r="M72" s="67"/>
      <c r="N72" s="65"/>
      <c r="O72" s="65"/>
      <c r="P72" s="79"/>
    </row>
    <row r="73" spans="1:16" s="7" customFormat="1" ht="24.75" customHeight="1" outlineLevel="1" x14ac:dyDescent="0.25">
      <c r="A73" s="142">
        <v>26</v>
      </c>
      <c r="B73" s="64"/>
      <c r="C73" s="65"/>
      <c r="D73" s="63"/>
      <c r="E73" s="143"/>
      <c r="F73" s="143"/>
      <c r="G73" s="158" t="str">
        <f t="shared" si="1"/>
        <v/>
      </c>
      <c r="H73" s="64"/>
      <c r="I73" s="63"/>
      <c r="J73" s="63"/>
      <c r="K73" s="66"/>
      <c r="L73" s="65"/>
      <c r="M73" s="67"/>
      <c r="N73" s="65"/>
      <c r="O73" s="65"/>
      <c r="P73" s="79"/>
    </row>
    <row r="74" spans="1:16" s="7" customFormat="1" ht="24.75" customHeight="1" outlineLevel="1" x14ac:dyDescent="0.25">
      <c r="A74" s="142">
        <v>27</v>
      </c>
      <c r="B74" s="64"/>
      <c r="C74" s="65"/>
      <c r="D74" s="63"/>
      <c r="E74" s="143"/>
      <c r="F74" s="143"/>
      <c r="G74" s="158" t="str">
        <f t="shared" si="1"/>
        <v/>
      </c>
      <c r="H74" s="64"/>
      <c r="I74" s="63"/>
      <c r="J74" s="63"/>
      <c r="K74" s="66"/>
      <c r="L74" s="65"/>
      <c r="M74" s="67"/>
      <c r="N74" s="65"/>
      <c r="O74" s="65"/>
      <c r="P74" s="79"/>
    </row>
    <row r="75" spans="1:16" s="7" customFormat="1" ht="24.75" customHeight="1" outlineLevel="1" x14ac:dyDescent="0.25">
      <c r="A75" s="142">
        <v>28</v>
      </c>
      <c r="B75" s="64"/>
      <c r="C75" s="65"/>
      <c r="D75" s="63"/>
      <c r="E75" s="143"/>
      <c r="F75" s="143"/>
      <c r="G75" s="158" t="str">
        <f t="shared" si="1"/>
        <v/>
      </c>
      <c r="H75" s="64"/>
      <c r="I75" s="63"/>
      <c r="J75" s="63"/>
      <c r="K75" s="66"/>
      <c r="L75" s="65"/>
      <c r="M75" s="67"/>
      <c r="N75" s="65"/>
      <c r="O75" s="65"/>
      <c r="P75" s="79"/>
    </row>
    <row r="76" spans="1:16" s="7" customFormat="1" ht="24.75" customHeight="1" outlineLevel="1" x14ac:dyDescent="0.25">
      <c r="A76" s="142">
        <v>29</v>
      </c>
      <c r="B76" s="64"/>
      <c r="C76" s="65"/>
      <c r="D76" s="63"/>
      <c r="E76" s="143"/>
      <c r="F76" s="143"/>
      <c r="G76" s="158" t="str">
        <f t="shared" si="1"/>
        <v/>
      </c>
      <c r="H76" s="64"/>
      <c r="I76" s="63"/>
      <c r="J76" s="63"/>
      <c r="K76" s="66"/>
      <c r="L76" s="65"/>
      <c r="M76" s="67"/>
      <c r="N76" s="65"/>
      <c r="O76" s="65"/>
      <c r="P76" s="79"/>
    </row>
    <row r="77" spans="1:16" s="7" customFormat="1" ht="24.75" customHeight="1" outlineLevel="1" x14ac:dyDescent="0.25">
      <c r="A77" s="142">
        <v>30</v>
      </c>
      <c r="B77" s="64"/>
      <c r="C77" s="65"/>
      <c r="D77" s="63"/>
      <c r="E77" s="143"/>
      <c r="F77" s="143"/>
      <c r="G77" s="158" t="str">
        <f t="shared" si="1"/>
        <v/>
      </c>
      <c r="H77" s="64"/>
      <c r="I77" s="63"/>
      <c r="J77" s="63"/>
      <c r="K77" s="66"/>
      <c r="L77" s="65"/>
      <c r="M77" s="67"/>
      <c r="N77" s="65"/>
      <c r="O77" s="65"/>
      <c r="P77" s="79"/>
    </row>
    <row r="78" spans="1:16" s="7" customFormat="1" ht="24.75" customHeight="1" outlineLevel="1" x14ac:dyDescent="0.25">
      <c r="A78" s="142">
        <v>31</v>
      </c>
      <c r="B78" s="64"/>
      <c r="C78" s="65"/>
      <c r="D78" s="63"/>
      <c r="E78" s="143"/>
      <c r="F78" s="143"/>
      <c r="G78" s="158" t="str">
        <f t="shared" si="1"/>
        <v/>
      </c>
      <c r="H78" s="64"/>
      <c r="I78" s="63"/>
      <c r="J78" s="63"/>
      <c r="K78" s="66"/>
      <c r="L78" s="65"/>
      <c r="M78" s="67"/>
      <c r="N78" s="65"/>
      <c r="O78" s="65"/>
      <c r="P78" s="79"/>
    </row>
    <row r="79" spans="1:16" s="7" customFormat="1" ht="24.75" customHeight="1" outlineLevel="1" x14ac:dyDescent="0.25">
      <c r="A79" s="142">
        <v>32</v>
      </c>
      <c r="B79" s="64"/>
      <c r="C79" s="65"/>
      <c r="D79" s="63"/>
      <c r="E79" s="143"/>
      <c r="F79" s="143"/>
      <c r="G79" s="158" t="str">
        <f t="shared" si="1"/>
        <v/>
      </c>
      <c r="H79" s="64"/>
      <c r="I79" s="63"/>
      <c r="J79" s="63"/>
      <c r="K79" s="66"/>
      <c r="L79" s="65"/>
      <c r="M79" s="67"/>
      <c r="N79" s="65"/>
      <c r="O79" s="65"/>
      <c r="P79" s="79"/>
    </row>
    <row r="80" spans="1:16" s="7" customFormat="1" ht="24.75" customHeight="1" outlineLevel="1" x14ac:dyDescent="0.25">
      <c r="A80" s="142">
        <v>33</v>
      </c>
      <c r="B80" s="64"/>
      <c r="C80" s="65"/>
      <c r="D80" s="63"/>
      <c r="E80" s="143"/>
      <c r="F80" s="143"/>
      <c r="G80" s="158" t="str">
        <f t="shared" si="1"/>
        <v/>
      </c>
      <c r="H80" s="64"/>
      <c r="I80" s="63"/>
      <c r="J80" s="63"/>
      <c r="K80" s="66"/>
      <c r="L80" s="65"/>
      <c r="M80" s="67"/>
      <c r="N80" s="65"/>
      <c r="O80" s="65"/>
      <c r="P80" s="79"/>
    </row>
    <row r="81" spans="1:16" s="7" customFormat="1" ht="24.75" customHeight="1" outlineLevel="1" x14ac:dyDescent="0.25">
      <c r="A81" s="142">
        <v>34</v>
      </c>
      <c r="B81" s="64"/>
      <c r="C81" s="65"/>
      <c r="D81" s="63"/>
      <c r="E81" s="143"/>
      <c r="F81" s="143"/>
      <c r="G81" s="158" t="str">
        <f t="shared" si="1"/>
        <v/>
      </c>
      <c r="H81" s="64"/>
      <c r="I81" s="63"/>
      <c r="J81" s="63"/>
      <c r="K81" s="66"/>
      <c r="L81" s="65"/>
      <c r="M81" s="67"/>
      <c r="N81" s="65"/>
      <c r="O81" s="65"/>
      <c r="P81" s="79"/>
    </row>
    <row r="82" spans="1:16" s="7" customFormat="1" ht="24.75" customHeight="1" outlineLevel="1" x14ac:dyDescent="0.25">
      <c r="A82" s="142">
        <v>35</v>
      </c>
      <c r="B82" s="64"/>
      <c r="C82" s="65"/>
      <c r="D82" s="63"/>
      <c r="E82" s="143"/>
      <c r="F82" s="143"/>
      <c r="G82" s="158" t="str">
        <f t="shared" si="1"/>
        <v/>
      </c>
      <c r="H82" s="64"/>
      <c r="I82" s="63"/>
      <c r="J82" s="63"/>
      <c r="K82" s="66"/>
      <c r="L82" s="65"/>
      <c r="M82" s="67"/>
      <c r="N82" s="65"/>
      <c r="O82" s="65"/>
      <c r="P82" s="79"/>
    </row>
    <row r="83" spans="1:16" s="7" customFormat="1" ht="24.75" customHeight="1" outlineLevel="1" x14ac:dyDescent="0.25">
      <c r="A83" s="142">
        <v>36</v>
      </c>
      <c r="B83" s="64"/>
      <c r="C83" s="65"/>
      <c r="D83" s="63"/>
      <c r="E83" s="143"/>
      <c r="F83" s="143"/>
      <c r="G83" s="158" t="str">
        <f t="shared" si="1"/>
        <v/>
      </c>
      <c r="H83" s="64"/>
      <c r="I83" s="63"/>
      <c r="J83" s="63"/>
      <c r="K83" s="66"/>
      <c r="L83" s="65"/>
      <c r="M83" s="67"/>
      <c r="N83" s="65"/>
      <c r="O83" s="65"/>
      <c r="P83" s="79"/>
    </row>
    <row r="84" spans="1:16" s="7" customFormat="1" ht="24.75" customHeight="1" outlineLevel="1" x14ac:dyDescent="0.25">
      <c r="A84" s="142">
        <v>37</v>
      </c>
      <c r="B84" s="64"/>
      <c r="C84" s="65"/>
      <c r="D84" s="63"/>
      <c r="E84" s="143"/>
      <c r="F84" s="143"/>
      <c r="G84" s="158" t="str">
        <f t="shared" si="1"/>
        <v/>
      </c>
      <c r="H84" s="64"/>
      <c r="I84" s="63"/>
      <c r="J84" s="63"/>
      <c r="K84" s="66"/>
      <c r="L84" s="65"/>
      <c r="M84" s="67"/>
      <c r="N84" s="65"/>
      <c r="O84" s="65"/>
      <c r="P84" s="79"/>
    </row>
    <row r="85" spans="1:16" s="7" customFormat="1" ht="24.75" customHeight="1" outlineLevel="1" x14ac:dyDescent="0.25">
      <c r="A85" s="142">
        <v>38</v>
      </c>
      <c r="B85" s="64"/>
      <c r="C85" s="65"/>
      <c r="D85" s="63"/>
      <c r="E85" s="143"/>
      <c r="F85" s="143"/>
      <c r="G85" s="158" t="str">
        <f t="shared" si="1"/>
        <v/>
      </c>
      <c r="H85" s="64"/>
      <c r="I85" s="63"/>
      <c r="J85" s="63"/>
      <c r="K85" s="66"/>
      <c r="L85" s="65"/>
      <c r="M85" s="67"/>
      <c r="N85" s="65"/>
      <c r="O85" s="65"/>
      <c r="P85" s="79"/>
    </row>
    <row r="86" spans="1:16" s="7" customFormat="1" ht="24.75" customHeight="1" outlineLevel="1" x14ac:dyDescent="0.25">
      <c r="A86" s="142">
        <v>39</v>
      </c>
      <c r="B86" s="64"/>
      <c r="C86" s="65"/>
      <c r="D86" s="63"/>
      <c r="E86" s="143"/>
      <c r="F86" s="143"/>
      <c r="G86" s="158" t="str">
        <f t="shared" si="1"/>
        <v/>
      </c>
      <c r="H86" s="64"/>
      <c r="I86" s="63"/>
      <c r="J86" s="63"/>
      <c r="K86" s="66"/>
      <c r="L86" s="65"/>
      <c r="M86" s="67"/>
      <c r="N86" s="65"/>
      <c r="O86" s="65"/>
      <c r="P86" s="79"/>
    </row>
    <row r="87" spans="1:16" s="7" customFormat="1" ht="24.75" customHeight="1" outlineLevel="1" x14ac:dyDescent="0.25">
      <c r="A87" s="142">
        <v>40</v>
      </c>
      <c r="B87" s="64"/>
      <c r="C87" s="65"/>
      <c r="D87" s="63"/>
      <c r="E87" s="143"/>
      <c r="F87" s="143"/>
      <c r="G87" s="158" t="str">
        <f t="shared" si="1"/>
        <v/>
      </c>
      <c r="H87" s="64"/>
      <c r="I87" s="63"/>
      <c r="J87" s="63"/>
      <c r="K87" s="66"/>
      <c r="L87" s="65"/>
      <c r="M87" s="67"/>
      <c r="N87" s="65"/>
      <c r="O87" s="65"/>
      <c r="P87" s="79"/>
    </row>
    <row r="88" spans="1:16" s="7" customFormat="1" ht="24.75" customHeight="1" outlineLevel="1" x14ac:dyDescent="0.25">
      <c r="A88" s="142">
        <v>41</v>
      </c>
      <c r="B88" s="64"/>
      <c r="C88" s="65"/>
      <c r="D88" s="63"/>
      <c r="E88" s="143"/>
      <c r="F88" s="143"/>
      <c r="G88" s="158" t="str">
        <f t="shared" si="1"/>
        <v/>
      </c>
      <c r="H88" s="64"/>
      <c r="I88" s="63"/>
      <c r="J88" s="63"/>
      <c r="K88" s="66"/>
      <c r="L88" s="65"/>
      <c r="M88" s="67"/>
      <c r="N88" s="65"/>
      <c r="O88" s="65"/>
      <c r="P88" s="79"/>
    </row>
    <row r="89" spans="1:16" s="7" customFormat="1" ht="24.75" customHeight="1" outlineLevel="1" x14ac:dyDescent="0.25">
      <c r="A89" s="142">
        <v>42</v>
      </c>
      <c r="B89" s="64"/>
      <c r="C89" s="65"/>
      <c r="D89" s="63"/>
      <c r="E89" s="143"/>
      <c r="F89" s="143"/>
      <c r="G89" s="158" t="str">
        <f t="shared" si="1"/>
        <v/>
      </c>
      <c r="H89" s="64"/>
      <c r="I89" s="63"/>
      <c r="J89" s="63"/>
      <c r="K89" s="66"/>
      <c r="L89" s="65"/>
      <c r="M89" s="67"/>
      <c r="N89" s="65"/>
      <c r="O89" s="65"/>
      <c r="P89" s="79"/>
    </row>
    <row r="90" spans="1:16" s="7" customFormat="1" ht="24.75" customHeight="1" outlineLevel="1" x14ac:dyDescent="0.25">
      <c r="A90" s="142">
        <v>43</v>
      </c>
      <c r="B90" s="64"/>
      <c r="C90" s="65"/>
      <c r="D90" s="63"/>
      <c r="E90" s="143"/>
      <c r="F90" s="143"/>
      <c r="G90" s="158" t="str">
        <f t="shared" si="1"/>
        <v/>
      </c>
      <c r="H90" s="64"/>
      <c r="I90" s="63"/>
      <c r="J90" s="63"/>
      <c r="K90" s="66"/>
      <c r="L90" s="65"/>
      <c r="M90" s="67"/>
      <c r="N90" s="65"/>
      <c r="O90" s="65"/>
      <c r="P90" s="79"/>
    </row>
    <row r="91" spans="1:16" s="7" customFormat="1" ht="24.75" customHeight="1" outlineLevel="1" x14ac:dyDescent="0.25">
      <c r="A91" s="141">
        <v>44</v>
      </c>
      <c r="B91" s="120"/>
      <c r="C91" s="122"/>
      <c r="D91" s="119"/>
      <c r="E91" s="143"/>
      <c r="F91" s="143"/>
      <c r="G91" s="158" t="str">
        <f t="shared" si="1"/>
        <v/>
      </c>
      <c r="H91" s="120"/>
      <c r="I91" s="119"/>
      <c r="J91" s="119"/>
      <c r="K91" s="121"/>
      <c r="L91" s="122"/>
      <c r="M91" s="115"/>
      <c r="N91" s="122"/>
      <c r="O91" s="122"/>
      <c r="P91" s="79"/>
    </row>
    <row r="92" spans="1:16" s="7" customFormat="1" ht="24.75" customHeight="1" outlineLevel="1" x14ac:dyDescent="0.25">
      <c r="A92" s="141">
        <v>45</v>
      </c>
      <c r="B92" s="120"/>
      <c r="C92" s="122"/>
      <c r="D92" s="119"/>
      <c r="E92" s="143"/>
      <c r="F92" s="143"/>
      <c r="G92" s="158" t="str">
        <f t="shared" si="1"/>
        <v/>
      </c>
      <c r="H92" s="120"/>
      <c r="I92" s="119"/>
      <c r="J92" s="119"/>
      <c r="K92" s="121"/>
      <c r="L92" s="122"/>
      <c r="M92" s="115"/>
      <c r="N92" s="122"/>
      <c r="O92" s="122"/>
      <c r="P92" s="79"/>
    </row>
    <row r="93" spans="1:16" s="7" customFormat="1" ht="24.75" customHeight="1" outlineLevel="1" x14ac:dyDescent="0.25">
      <c r="A93" s="141">
        <v>46</v>
      </c>
      <c r="B93" s="120"/>
      <c r="C93" s="122"/>
      <c r="D93" s="119"/>
      <c r="E93" s="143"/>
      <c r="F93" s="143"/>
      <c r="G93" s="158" t="str">
        <f t="shared" si="1"/>
        <v/>
      </c>
      <c r="H93" s="120"/>
      <c r="I93" s="119"/>
      <c r="J93" s="119"/>
      <c r="K93" s="121"/>
      <c r="L93" s="122"/>
      <c r="M93" s="115"/>
      <c r="N93" s="122"/>
      <c r="O93" s="122"/>
      <c r="P93" s="79"/>
    </row>
    <row r="94" spans="1:16" s="7" customFormat="1" ht="24.75" customHeight="1" outlineLevel="1" x14ac:dyDescent="0.25">
      <c r="A94" s="141">
        <v>47</v>
      </c>
      <c r="B94" s="120"/>
      <c r="C94" s="122"/>
      <c r="D94" s="119"/>
      <c r="E94" s="143"/>
      <c r="F94" s="143"/>
      <c r="G94" s="158" t="str">
        <f t="shared" si="1"/>
        <v/>
      </c>
      <c r="H94" s="120"/>
      <c r="I94" s="119"/>
      <c r="J94" s="119"/>
      <c r="K94" s="121"/>
      <c r="L94" s="122"/>
      <c r="M94" s="115"/>
      <c r="N94" s="122"/>
      <c r="O94" s="122"/>
      <c r="P94" s="79"/>
    </row>
    <row r="95" spans="1:16" s="7" customFormat="1" ht="24.75" customHeight="1" outlineLevel="1" x14ac:dyDescent="0.25">
      <c r="A95" s="142">
        <v>48</v>
      </c>
      <c r="B95" s="120"/>
      <c r="C95" s="122"/>
      <c r="D95" s="119"/>
      <c r="E95" s="143"/>
      <c r="F95" s="143"/>
      <c r="G95" s="158" t="str">
        <f t="shared" si="1"/>
        <v/>
      </c>
      <c r="H95" s="120"/>
      <c r="I95" s="119"/>
      <c r="J95" s="119"/>
      <c r="K95" s="121"/>
      <c r="L95" s="122"/>
      <c r="M95" s="115"/>
      <c r="N95" s="122"/>
      <c r="O95" s="122"/>
      <c r="P95" s="79"/>
    </row>
    <row r="96" spans="1:16" s="7" customFormat="1" ht="24.75" customHeight="1" outlineLevel="1" x14ac:dyDescent="0.25">
      <c r="A96" s="142">
        <v>49</v>
      </c>
      <c r="B96" s="120"/>
      <c r="C96" s="122"/>
      <c r="D96" s="119"/>
      <c r="E96" s="143"/>
      <c r="F96" s="143"/>
      <c r="G96" s="158" t="str">
        <f t="shared" si="1"/>
        <v/>
      </c>
      <c r="H96" s="120"/>
      <c r="I96" s="119"/>
      <c r="J96" s="119"/>
      <c r="K96" s="121"/>
      <c r="L96" s="122"/>
      <c r="M96" s="115"/>
      <c r="N96" s="122"/>
      <c r="O96" s="122"/>
      <c r="P96" s="79"/>
    </row>
    <row r="97" spans="1:16" s="7" customFormat="1" ht="24.75" customHeight="1" outlineLevel="1" x14ac:dyDescent="0.25">
      <c r="A97" s="142">
        <v>50</v>
      </c>
      <c r="B97" s="120"/>
      <c r="C97" s="122"/>
      <c r="D97" s="119"/>
      <c r="E97" s="143"/>
      <c r="F97" s="143"/>
      <c r="G97" s="158" t="str">
        <f t="shared" si="1"/>
        <v/>
      </c>
      <c r="H97" s="120"/>
      <c r="I97" s="119"/>
      <c r="J97" s="119"/>
      <c r="K97" s="121"/>
      <c r="L97" s="122"/>
      <c r="M97" s="115"/>
      <c r="N97" s="122"/>
      <c r="O97" s="122"/>
      <c r="P97" s="79"/>
    </row>
    <row r="98" spans="1:16" s="7" customFormat="1" ht="24.75" customHeight="1" outlineLevel="1" x14ac:dyDescent="0.25">
      <c r="A98" s="142">
        <v>51</v>
      </c>
      <c r="B98" s="120"/>
      <c r="C98" s="122"/>
      <c r="D98" s="119"/>
      <c r="E98" s="143"/>
      <c r="F98" s="143"/>
      <c r="G98" s="158" t="str">
        <f t="shared" si="1"/>
        <v/>
      </c>
      <c r="H98" s="120"/>
      <c r="I98" s="119"/>
      <c r="J98" s="119"/>
      <c r="K98" s="121"/>
      <c r="L98" s="122"/>
      <c r="M98" s="115"/>
      <c r="N98" s="122"/>
      <c r="O98" s="122"/>
      <c r="P98" s="79"/>
    </row>
    <row r="99" spans="1:16" s="7" customFormat="1" ht="24.75" customHeight="1" outlineLevel="1" x14ac:dyDescent="0.25">
      <c r="A99" s="142">
        <v>52</v>
      </c>
      <c r="B99" s="120"/>
      <c r="C99" s="122"/>
      <c r="D99" s="119"/>
      <c r="E99" s="143"/>
      <c r="F99" s="143"/>
      <c r="G99" s="158" t="str">
        <f t="shared" si="1"/>
        <v/>
      </c>
      <c r="H99" s="120"/>
      <c r="I99" s="119"/>
      <c r="J99" s="119"/>
      <c r="K99" s="121"/>
      <c r="L99" s="122"/>
      <c r="M99" s="115"/>
      <c r="N99" s="122"/>
      <c r="O99" s="122"/>
      <c r="P99" s="79"/>
    </row>
    <row r="100" spans="1:16" s="7" customFormat="1" ht="24.75" customHeight="1" outlineLevel="1" x14ac:dyDescent="0.25">
      <c r="A100" s="142">
        <v>53</v>
      </c>
      <c r="B100" s="120"/>
      <c r="C100" s="122"/>
      <c r="D100" s="119"/>
      <c r="E100" s="143"/>
      <c r="F100" s="143"/>
      <c r="G100" s="158" t="str">
        <f t="shared" si="1"/>
        <v/>
      </c>
      <c r="H100" s="120"/>
      <c r="I100" s="119"/>
      <c r="J100" s="119"/>
      <c r="K100" s="121"/>
      <c r="L100" s="122"/>
      <c r="M100" s="115"/>
      <c r="N100" s="122"/>
      <c r="O100" s="122"/>
      <c r="P100" s="79"/>
    </row>
    <row r="101" spans="1:16" s="7" customFormat="1" ht="24.75" customHeight="1" outlineLevel="1" x14ac:dyDescent="0.25">
      <c r="A101" s="142">
        <v>54</v>
      </c>
      <c r="B101" s="120"/>
      <c r="C101" s="122"/>
      <c r="D101" s="119"/>
      <c r="E101" s="143"/>
      <c r="F101" s="143"/>
      <c r="G101" s="158" t="str">
        <f t="shared" si="1"/>
        <v/>
      </c>
      <c r="H101" s="120"/>
      <c r="I101" s="119"/>
      <c r="J101" s="119"/>
      <c r="K101" s="121"/>
      <c r="L101" s="122"/>
      <c r="M101" s="115"/>
      <c r="N101" s="122"/>
      <c r="O101" s="122"/>
      <c r="P101" s="79"/>
    </row>
    <row r="102" spans="1:16" s="7" customFormat="1" ht="24.75" customHeight="1" outlineLevel="1" x14ac:dyDescent="0.25">
      <c r="A102" s="142">
        <v>55</v>
      </c>
      <c r="B102" s="120"/>
      <c r="C102" s="122"/>
      <c r="D102" s="119"/>
      <c r="E102" s="143"/>
      <c r="F102" s="143"/>
      <c r="G102" s="158" t="str">
        <f t="shared" si="1"/>
        <v/>
      </c>
      <c r="H102" s="120"/>
      <c r="I102" s="119"/>
      <c r="J102" s="119"/>
      <c r="K102" s="121"/>
      <c r="L102" s="122"/>
      <c r="M102" s="115"/>
      <c r="N102" s="122"/>
      <c r="O102" s="122"/>
      <c r="P102" s="79"/>
    </row>
    <row r="103" spans="1:16" s="7" customFormat="1" ht="24.75" customHeight="1" outlineLevel="1" x14ac:dyDescent="0.25">
      <c r="A103" s="142">
        <v>56</v>
      </c>
      <c r="B103" s="120"/>
      <c r="C103" s="122"/>
      <c r="D103" s="119"/>
      <c r="E103" s="143"/>
      <c r="F103" s="143"/>
      <c r="G103" s="158" t="str">
        <f t="shared" si="1"/>
        <v/>
      </c>
      <c r="H103" s="120"/>
      <c r="I103" s="119"/>
      <c r="J103" s="119"/>
      <c r="K103" s="121"/>
      <c r="L103" s="122"/>
      <c r="M103" s="115"/>
      <c r="N103" s="122"/>
      <c r="O103" s="122"/>
      <c r="P103" s="79"/>
    </row>
    <row r="104" spans="1:16" s="7" customFormat="1" ht="24.75" customHeight="1" outlineLevel="1" x14ac:dyDescent="0.25">
      <c r="A104" s="142">
        <v>57</v>
      </c>
      <c r="B104" s="120"/>
      <c r="C104" s="122"/>
      <c r="D104" s="119"/>
      <c r="E104" s="143"/>
      <c r="F104" s="143"/>
      <c r="G104" s="158" t="str">
        <f t="shared" si="1"/>
        <v/>
      </c>
      <c r="H104" s="120"/>
      <c r="I104" s="119"/>
      <c r="J104" s="119"/>
      <c r="K104" s="121"/>
      <c r="L104" s="122"/>
      <c r="M104" s="115"/>
      <c r="N104" s="122"/>
      <c r="O104" s="122"/>
      <c r="P104" s="79"/>
    </row>
    <row r="105" spans="1:16" s="7" customFormat="1" ht="24.75" customHeight="1" outlineLevel="1" x14ac:dyDescent="0.25">
      <c r="A105" s="142">
        <v>58</v>
      </c>
      <c r="B105" s="120"/>
      <c r="C105" s="122"/>
      <c r="D105" s="119"/>
      <c r="E105" s="143"/>
      <c r="F105" s="143"/>
      <c r="G105" s="158" t="str">
        <f t="shared" si="1"/>
        <v/>
      </c>
      <c r="H105" s="120"/>
      <c r="I105" s="119"/>
      <c r="J105" s="119"/>
      <c r="K105" s="121"/>
      <c r="L105" s="122"/>
      <c r="M105" s="115"/>
      <c r="N105" s="122"/>
      <c r="O105" s="122"/>
      <c r="P105" s="79"/>
    </row>
    <row r="106" spans="1:16" s="7" customFormat="1" ht="24.75" customHeight="1" outlineLevel="1" x14ac:dyDescent="0.25">
      <c r="A106" s="142">
        <v>59</v>
      </c>
      <c r="B106" s="64"/>
      <c r="C106" s="65"/>
      <c r="D106" s="63"/>
      <c r="E106" s="143"/>
      <c r="F106" s="143"/>
      <c r="G106" s="158" t="str">
        <f t="shared" si="1"/>
        <v/>
      </c>
      <c r="H106" s="64"/>
      <c r="I106" s="63"/>
      <c r="J106" s="63"/>
      <c r="K106" s="66"/>
      <c r="L106" s="65"/>
      <c r="M106" s="67"/>
      <c r="N106" s="65"/>
      <c r="O106" s="65"/>
      <c r="P106" s="79"/>
    </row>
    <row r="107" spans="1:16" s="7" customFormat="1" ht="24.75" customHeight="1" outlineLevel="1" x14ac:dyDescent="0.25">
      <c r="A107" s="142">
        <v>60</v>
      </c>
      <c r="B107" s="64"/>
      <c r="C107" s="65"/>
      <c r="D107" s="63"/>
      <c r="E107" s="143"/>
      <c r="F107" s="143"/>
      <c r="G107" s="158" t="str">
        <f t="shared" si="1"/>
        <v/>
      </c>
      <c r="H107" s="64"/>
      <c r="I107" s="63"/>
      <c r="J107" s="63"/>
      <c r="K107" s="66"/>
      <c r="L107" s="65"/>
      <c r="M107" s="67"/>
      <c r="N107" s="65"/>
      <c r="O107" s="65"/>
      <c r="P107" s="79"/>
    </row>
    <row r="108" spans="1:16" ht="29.45" customHeight="1" thickBot="1" x14ac:dyDescent="0.3"/>
    <row r="109" spans="1:16" s="19" customFormat="1" ht="31.5" customHeight="1" thickBot="1" x14ac:dyDescent="0.3">
      <c r="A109" s="181" t="s">
        <v>2633</v>
      </c>
      <c r="B109" s="182"/>
      <c r="C109" s="182"/>
      <c r="D109" s="182"/>
      <c r="E109" s="182"/>
      <c r="F109" s="182"/>
      <c r="G109" s="182"/>
      <c r="H109" s="182"/>
      <c r="I109" s="182"/>
      <c r="J109" s="182"/>
      <c r="K109" s="182"/>
      <c r="L109" s="182"/>
      <c r="M109" s="182"/>
      <c r="N109" s="182"/>
      <c r="O109" s="183"/>
      <c r="P109" s="76"/>
    </row>
    <row r="110" spans="1:16" ht="15" customHeight="1" x14ac:dyDescent="0.25">
      <c r="A110" s="184" t="s">
        <v>2656</v>
      </c>
      <c r="B110" s="185"/>
      <c r="C110" s="185"/>
      <c r="D110" s="185"/>
      <c r="E110" s="185"/>
      <c r="F110" s="185"/>
      <c r="G110" s="185"/>
      <c r="H110" s="185"/>
      <c r="I110" s="185"/>
      <c r="J110" s="185"/>
      <c r="K110" s="185"/>
      <c r="L110" s="185"/>
      <c r="M110" s="185"/>
      <c r="N110" s="185"/>
      <c r="O110" s="186"/>
    </row>
    <row r="111" spans="1:16" ht="15.75" thickBot="1" x14ac:dyDescent="0.3">
      <c r="A111" s="187"/>
      <c r="B111" s="188"/>
      <c r="C111" s="188"/>
      <c r="D111" s="188"/>
      <c r="E111" s="188"/>
      <c r="F111" s="188"/>
      <c r="G111" s="188"/>
      <c r="H111" s="188"/>
      <c r="I111" s="188"/>
      <c r="J111" s="188"/>
      <c r="K111" s="188"/>
      <c r="L111" s="188"/>
      <c r="M111" s="188"/>
      <c r="N111" s="188"/>
      <c r="O111" s="189"/>
    </row>
    <row r="112" spans="1:16" s="1" customFormat="1" ht="26.25" customHeight="1" thickBot="1" x14ac:dyDescent="0.3">
      <c r="I112" s="195" t="s">
        <v>9</v>
      </c>
      <c r="J112" s="196"/>
      <c r="O112" s="173"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1">
        <v>1</v>
      </c>
      <c r="B114" s="159" t="s">
        <v>2665</v>
      </c>
      <c r="C114" s="161" t="s">
        <v>31</v>
      </c>
      <c r="D114" s="118" t="s">
        <v>2690</v>
      </c>
      <c r="E114" s="143">
        <v>43890</v>
      </c>
      <c r="F114" s="143">
        <v>44196</v>
      </c>
      <c r="G114" s="158">
        <f>IF(AND(E114&lt;&gt;"",F114&lt;&gt;""),((F114-E114)/30),"")</f>
        <v>10.199999999999999</v>
      </c>
      <c r="H114" s="120" t="s">
        <v>2685</v>
      </c>
      <c r="I114" s="119" t="s">
        <v>1134</v>
      </c>
      <c r="J114" s="119" t="s">
        <v>1135</v>
      </c>
      <c r="K114" s="121"/>
      <c r="L114" s="100" t="str">
        <f>+IF(AND(K114&gt;0,O114="Ejecución"),(K114/877802)*Tabla28[[#This Row],[% participación]],IF(AND(K114&gt;0,O114&lt;&gt;"Ejecución"),"-",""))</f>
        <v/>
      </c>
      <c r="M114" s="122" t="s">
        <v>1148</v>
      </c>
      <c r="N114" s="171"/>
      <c r="O114" s="160" t="s">
        <v>1150</v>
      </c>
      <c r="P114" s="78"/>
    </row>
    <row r="115" spans="1:16" s="6" customFormat="1" ht="24.75" customHeight="1" x14ac:dyDescent="0.25">
      <c r="A115" s="141">
        <v>2</v>
      </c>
      <c r="B115" s="159" t="s">
        <v>2665</v>
      </c>
      <c r="C115" s="161" t="s">
        <v>31</v>
      </c>
      <c r="D115" s="63"/>
      <c r="E115" s="143"/>
      <c r="F115" s="143"/>
      <c r="G115" s="158" t="str">
        <f>IF(AND(E115&lt;&gt;"",F115&lt;&gt;""),((F115-E115)/30),"")</f>
        <v/>
      </c>
      <c r="H115" s="64"/>
      <c r="I115" s="63"/>
      <c r="J115" s="63"/>
      <c r="K115" s="68"/>
      <c r="L115" s="100" t="str">
        <f>+IF(AND(K115&gt;0,O115="Ejecución"),(K115/877802)*Tabla28[[#This Row],[% participación]],IF(AND(K115&gt;0,O115&lt;&gt;"Ejecución"),"-",""))</f>
        <v/>
      </c>
      <c r="M115" s="65"/>
      <c r="N115" s="171"/>
      <c r="O115" s="160" t="s">
        <v>1150</v>
      </c>
      <c r="P115" s="78"/>
    </row>
    <row r="116" spans="1:16" s="6" customFormat="1" ht="24.75" customHeight="1" x14ac:dyDescent="0.25">
      <c r="A116" s="141">
        <v>3</v>
      </c>
      <c r="B116" s="159" t="s">
        <v>2665</v>
      </c>
      <c r="C116" s="161" t="s">
        <v>31</v>
      </c>
      <c r="D116" s="63"/>
      <c r="E116" s="143"/>
      <c r="F116" s="143"/>
      <c r="G116" s="158" t="str">
        <f>IF(AND(E116&lt;&gt;"",F116&lt;&gt;""),((F116-E116)/30),"")</f>
        <v/>
      </c>
      <c r="H116" s="64"/>
      <c r="I116" s="63"/>
      <c r="J116" s="63"/>
      <c r="K116" s="68"/>
      <c r="L116" s="100" t="str">
        <f>+IF(AND(K116&gt;0,O116="Ejecución"),(K116/877802)*Tabla28[[#This Row],[% participación]],IF(AND(K116&gt;0,O116&lt;&gt;"Ejecución"),"-",""))</f>
        <v/>
      </c>
      <c r="M116" s="65"/>
      <c r="N116" s="171" t="str">
        <f>+IF(M118="No",1,IF(M118="Si","Ingrese %",""))</f>
        <v/>
      </c>
      <c r="O116" s="160" t="s">
        <v>1150</v>
      </c>
      <c r="P116" s="78"/>
    </row>
    <row r="117" spans="1:16" s="6" customFormat="1" ht="24.75" customHeight="1" outlineLevel="1" x14ac:dyDescent="0.25">
      <c r="A117" s="141">
        <v>4</v>
      </c>
      <c r="B117" s="159" t="s">
        <v>2665</v>
      </c>
      <c r="C117" s="161" t="s">
        <v>31</v>
      </c>
      <c r="D117" s="63"/>
      <c r="E117" s="143"/>
      <c r="F117" s="143"/>
      <c r="G117" s="158" t="str">
        <f t="shared" ref="G117:G159" si="2">IF(AND(E117&lt;&gt;"",F117&lt;&gt;""),((F117-E117)/30),"")</f>
        <v/>
      </c>
      <c r="H117" s="64"/>
      <c r="I117" s="63"/>
      <c r="J117" s="63"/>
      <c r="K117" s="68"/>
      <c r="L117" s="100" t="str">
        <f>+IF(AND(K117&gt;0,O117="Ejecución"),(K117/877802)*Tabla28[[#This Row],[% participación]],IF(AND(K117&gt;0,O117&lt;&gt;"Ejecución"),"-",""))</f>
        <v/>
      </c>
      <c r="M117" s="65"/>
      <c r="N117" s="171" t="str">
        <f>+IF(M118="No",1,IF(M118="Si","Ingrese %",""))</f>
        <v/>
      </c>
      <c r="O117" s="160" t="s">
        <v>1150</v>
      </c>
      <c r="P117" s="78"/>
    </row>
    <row r="118" spans="1:16" s="7" customFormat="1" ht="24.75" customHeight="1" outlineLevel="1" x14ac:dyDescent="0.25">
      <c r="A118" s="142">
        <v>5</v>
      </c>
      <c r="B118" s="159" t="s">
        <v>2665</v>
      </c>
      <c r="C118" s="161" t="s">
        <v>31</v>
      </c>
      <c r="D118" s="63"/>
      <c r="E118" s="143"/>
      <c r="F118" s="143"/>
      <c r="G118" s="158" t="str">
        <f t="shared" si="2"/>
        <v/>
      </c>
      <c r="H118" s="64"/>
      <c r="I118" s="63"/>
      <c r="J118" s="63"/>
      <c r="K118" s="68"/>
      <c r="L118" s="100" t="str">
        <f>+IF(AND(K118&gt;0,O118="Ejecución"),(K118/877802)*Tabla28[[#This Row],[% participación]],IF(AND(K118&gt;0,O118&lt;&gt;"Ejecución"),"-",""))</f>
        <v/>
      </c>
      <c r="M118" s="65"/>
      <c r="N118" s="171" t="str">
        <f t="shared" ref="N118:N160" si="3">+IF(M118="No",1,IF(M118="Si","Ingrese %",""))</f>
        <v/>
      </c>
      <c r="O118" s="160" t="s">
        <v>1150</v>
      </c>
      <c r="P118" s="79"/>
    </row>
    <row r="119" spans="1:16" s="7" customFormat="1" ht="24.75" customHeight="1" outlineLevel="1" x14ac:dyDescent="0.25">
      <c r="A119" s="142">
        <v>6</v>
      </c>
      <c r="B119" s="159" t="s">
        <v>2665</v>
      </c>
      <c r="C119" s="161" t="s">
        <v>31</v>
      </c>
      <c r="D119" s="63"/>
      <c r="E119" s="143"/>
      <c r="F119" s="143"/>
      <c r="G119" s="158" t="str">
        <f t="shared" si="2"/>
        <v/>
      </c>
      <c r="H119" s="64"/>
      <c r="I119" s="63"/>
      <c r="J119" s="63"/>
      <c r="K119" s="68"/>
      <c r="L119" s="100" t="str">
        <f>+IF(AND(K119&gt;0,O119="Ejecución"),(K119/877802)*Tabla28[[#This Row],[% participación]],IF(AND(K119&gt;0,O119&lt;&gt;"Ejecución"),"-",""))</f>
        <v/>
      </c>
      <c r="M119" s="65"/>
      <c r="N119" s="171" t="str">
        <f t="shared" si="3"/>
        <v/>
      </c>
      <c r="O119" s="160" t="s">
        <v>1150</v>
      </c>
      <c r="P119" s="79"/>
    </row>
    <row r="120" spans="1:16" s="7" customFormat="1" ht="24.75" customHeight="1" outlineLevel="1" x14ac:dyDescent="0.25">
      <c r="A120" s="142">
        <v>7</v>
      </c>
      <c r="B120" s="159" t="s">
        <v>2665</v>
      </c>
      <c r="C120" s="161" t="s">
        <v>31</v>
      </c>
      <c r="D120" s="63"/>
      <c r="E120" s="143"/>
      <c r="F120" s="143"/>
      <c r="G120" s="158" t="str">
        <f t="shared" si="2"/>
        <v/>
      </c>
      <c r="H120" s="64"/>
      <c r="I120" s="63"/>
      <c r="J120" s="63"/>
      <c r="K120" s="68"/>
      <c r="L120" s="100" t="str">
        <f>+IF(AND(K120&gt;0,O120="Ejecución"),(K120/877802)*Tabla28[[#This Row],[% participación]],IF(AND(K120&gt;0,O120&lt;&gt;"Ejecución"),"-",""))</f>
        <v/>
      </c>
      <c r="M120" s="65"/>
      <c r="N120" s="171" t="str">
        <f t="shared" si="3"/>
        <v/>
      </c>
      <c r="O120" s="160" t="s">
        <v>1150</v>
      </c>
      <c r="P120" s="79"/>
    </row>
    <row r="121" spans="1:16" s="7" customFormat="1" ht="24.75" customHeight="1" outlineLevel="1" x14ac:dyDescent="0.25">
      <c r="A121" s="142">
        <v>8</v>
      </c>
      <c r="B121" s="159" t="s">
        <v>2665</v>
      </c>
      <c r="C121" s="161" t="s">
        <v>31</v>
      </c>
      <c r="D121" s="63"/>
      <c r="E121" s="143"/>
      <c r="F121" s="143"/>
      <c r="G121" s="158" t="str">
        <f t="shared" si="2"/>
        <v/>
      </c>
      <c r="H121" s="102"/>
      <c r="I121" s="63"/>
      <c r="J121" s="63"/>
      <c r="K121" s="68"/>
      <c r="L121" s="100" t="str">
        <f>+IF(AND(K121&gt;0,O121="Ejecución"),(K121/877802)*Tabla28[[#This Row],[% participación]],IF(AND(K121&gt;0,O121&lt;&gt;"Ejecución"),"-",""))</f>
        <v/>
      </c>
      <c r="M121" s="65"/>
      <c r="N121" s="171" t="str">
        <f t="shared" si="3"/>
        <v/>
      </c>
      <c r="O121" s="160" t="s">
        <v>1150</v>
      </c>
      <c r="P121" s="79"/>
    </row>
    <row r="122" spans="1:16" s="7" customFormat="1" ht="24.75" customHeight="1" outlineLevel="1" x14ac:dyDescent="0.25">
      <c r="A122" s="142">
        <v>9</v>
      </c>
      <c r="B122" s="159" t="s">
        <v>2665</v>
      </c>
      <c r="C122" s="161" t="s">
        <v>31</v>
      </c>
      <c r="D122" s="63"/>
      <c r="E122" s="143"/>
      <c r="F122" s="143"/>
      <c r="G122" s="158" t="str">
        <f t="shared" si="2"/>
        <v/>
      </c>
      <c r="H122" s="64"/>
      <c r="I122" s="63"/>
      <c r="J122" s="63"/>
      <c r="K122" s="68"/>
      <c r="L122" s="100" t="str">
        <f>+IF(AND(K122&gt;0,O122="Ejecución"),(K122/877802)*Tabla28[[#This Row],[% participación]],IF(AND(K122&gt;0,O122&lt;&gt;"Ejecución"),"-",""))</f>
        <v/>
      </c>
      <c r="M122" s="65"/>
      <c r="N122" s="171" t="str">
        <f t="shared" si="3"/>
        <v/>
      </c>
      <c r="O122" s="160" t="s">
        <v>1150</v>
      </c>
      <c r="P122" s="79"/>
    </row>
    <row r="123" spans="1:16" s="7" customFormat="1" ht="24.75" customHeight="1" outlineLevel="1" x14ac:dyDescent="0.25">
      <c r="A123" s="142">
        <v>10</v>
      </c>
      <c r="B123" s="159" t="s">
        <v>2665</v>
      </c>
      <c r="C123" s="161" t="s">
        <v>31</v>
      </c>
      <c r="D123" s="63"/>
      <c r="E123" s="143"/>
      <c r="F123" s="143"/>
      <c r="G123" s="158" t="str">
        <f t="shared" si="2"/>
        <v/>
      </c>
      <c r="H123" s="64"/>
      <c r="I123" s="63"/>
      <c r="J123" s="63"/>
      <c r="K123" s="68"/>
      <c r="L123" s="100" t="str">
        <f>+IF(AND(K123&gt;0,O123="Ejecución"),(K123/877802)*Tabla28[[#This Row],[% participación]],IF(AND(K123&gt;0,O123&lt;&gt;"Ejecución"),"-",""))</f>
        <v/>
      </c>
      <c r="M123" s="65"/>
      <c r="N123" s="171" t="str">
        <f t="shared" si="3"/>
        <v/>
      </c>
      <c r="O123" s="160" t="s">
        <v>1150</v>
      </c>
      <c r="P123" s="79"/>
    </row>
    <row r="124" spans="1:16" s="7" customFormat="1" ht="24.75" customHeight="1" outlineLevel="1" x14ac:dyDescent="0.25">
      <c r="A124" s="142">
        <v>11</v>
      </c>
      <c r="B124" s="159" t="s">
        <v>2665</v>
      </c>
      <c r="C124" s="161" t="s">
        <v>31</v>
      </c>
      <c r="D124" s="63"/>
      <c r="E124" s="143"/>
      <c r="F124" s="143"/>
      <c r="G124" s="158" t="str">
        <f t="shared" si="2"/>
        <v/>
      </c>
      <c r="H124" s="64"/>
      <c r="I124" s="63"/>
      <c r="J124" s="63"/>
      <c r="K124" s="68"/>
      <c r="L124" s="100" t="str">
        <f>+IF(AND(K124&gt;0,O124="Ejecución"),(K124/877802)*Tabla28[[#This Row],[% participación]],IF(AND(K124&gt;0,O124&lt;&gt;"Ejecución"),"-",""))</f>
        <v/>
      </c>
      <c r="M124" s="65"/>
      <c r="N124" s="171" t="str">
        <f t="shared" si="3"/>
        <v/>
      </c>
      <c r="O124" s="160" t="s">
        <v>1150</v>
      </c>
      <c r="P124" s="79"/>
    </row>
    <row r="125" spans="1:16" s="7" customFormat="1" ht="24.75" customHeight="1" outlineLevel="1" x14ac:dyDescent="0.25">
      <c r="A125" s="142">
        <v>12</v>
      </c>
      <c r="B125" s="159" t="s">
        <v>2665</v>
      </c>
      <c r="C125" s="161" t="s">
        <v>31</v>
      </c>
      <c r="D125" s="63"/>
      <c r="E125" s="143"/>
      <c r="F125" s="143"/>
      <c r="G125" s="158" t="str">
        <f t="shared" si="2"/>
        <v/>
      </c>
      <c r="H125" s="64"/>
      <c r="I125" s="63"/>
      <c r="J125" s="63"/>
      <c r="K125" s="68"/>
      <c r="L125" s="100" t="str">
        <f>+IF(AND(K125&gt;0,O125="Ejecución"),(K125/877802)*Tabla28[[#This Row],[% participación]],IF(AND(K125&gt;0,O125&lt;&gt;"Ejecución"),"-",""))</f>
        <v/>
      </c>
      <c r="M125" s="65"/>
      <c r="N125" s="171" t="str">
        <f t="shared" si="3"/>
        <v/>
      </c>
      <c r="O125" s="160" t="s">
        <v>1150</v>
      </c>
      <c r="P125" s="79"/>
    </row>
    <row r="126" spans="1:16" s="7" customFormat="1" ht="24.75" customHeight="1" outlineLevel="1" x14ac:dyDescent="0.25">
      <c r="A126" s="142">
        <v>13</v>
      </c>
      <c r="B126" s="159" t="s">
        <v>2665</v>
      </c>
      <c r="C126" s="161" t="s">
        <v>31</v>
      </c>
      <c r="D126" s="63"/>
      <c r="E126" s="143"/>
      <c r="F126" s="143"/>
      <c r="G126" s="158" t="str">
        <f t="shared" si="2"/>
        <v/>
      </c>
      <c r="H126" s="64"/>
      <c r="I126" s="63"/>
      <c r="J126" s="63"/>
      <c r="K126" s="68"/>
      <c r="L126" s="100" t="str">
        <f>+IF(AND(K126&gt;0,O126="Ejecución"),(K126/877802)*Tabla28[[#This Row],[% participación]],IF(AND(K126&gt;0,O126&lt;&gt;"Ejecución"),"-",""))</f>
        <v/>
      </c>
      <c r="M126" s="65"/>
      <c r="N126" s="171" t="str">
        <f t="shared" si="3"/>
        <v/>
      </c>
      <c r="O126" s="160" t="s">
        <v>1150</v>
      </c>
      <c r="P126" s="79"/>
    </row>
    <row r="127" spans="1:16" s="7" customFormat="1" ht="24.75" customHeight="1" outlineLevel="1" x14ac:dyDescent="0.25">
      <c r="A127" s="142">
        <v>14</v>
      </c>
      <c r="B127" s="159" t="s">
        <v>2665</v>
      </c>
      <c r="C127" s="161" t="s">
        <v>31</v>
      </c>
      <c r="D127" s="63"/>
      <c r="E127" s="143"/>
      <c r="F127" s="143"/>
      <c r="G127" s="158" t="str">
        <f t="shared" si="2"/>
        <v/>
      </c>
      <c r="H127" s="64"/>
      <c r="I127" s="63"/>
      <c r="J127" s="63"/>
      <c r="K127" s="68"/>
      <c r="L127" s="100" t="str">
        <f>+IF(AND(K127&gt;0,O127="Ejecución"),(K127/877802)*Tabla28[[#This Row],[% participación]],IF(AND(K127&gt;0,O127&lt;&gt;"Ejecución"),"-",""))</f>
        <v/>
      </c>
      <c r="M127" s="65"/>
      <c r="N127" s="171" t="str">
        <f t="shared" si="3"/>
        <v/>
      </c>
      <c r="O127" s="160" t="s">
        <v>1150</v>
      </c>
      <c r="P127" s="79"/>
    </row>
    <row r="128" spans="1:16" s="7" customFormat="1" ht="24.75" customHeight="1" outlineLevel="1" x14ac:dyDescent="0.25">
      <c r="A128" s="142">
        <v>15</v>
      </c>
      <c r="B128" s="159" t="s">
        <v>2665</v>
      </c>
      <c r="C128" s="161" t="s">
        <v>31</v>
      </c>
      <c r="D128" s="63"/>
      <c r="E128" s="143"/>
      <c r="F128" s="143"/>
      <c r="G128" s="158" t="str">
        <f t="shared" si="2"/>
        <v/>
      </c>
      <c r="H128" s="64"/>
      <c r="I128" s="63"/>
      <c r="J128" s="63"/>
      <c r="K128" s="68"/>
      <c r="L128" s="100" t="str">
        <f>+IF(AND(K128&gt;0,O128="Ejecución"),(K128/877802)*Tabla28[[#This Row],[% participación]],IF(AND(K128&gt;0,O128&lt;&gt;"Ejecución"),"-",""))</f>
        <v/>
      </c>
      <c r="M128" s="65"/>
      <c r="N128" s="171" t="str">
        <f t="shared" si="3"/>
        <v/>
      </c>
      <c r="O128" s="160" t="s">
        <v>1150</v>
      </c>
      <c r="P128" s="79"/>
    </row>
    <row r="129" spans="1:16" s="7" customFormat="1" ht="24.75" customHeight="1" outlineLevel="1" x14ac:dyDescent="0.25">
      <c r="A129" s="142">
        <v>16</v>
      </c>
      <c r="B129" s="159" t="s">
        <v>2665</v>
      </c>
      <c r="C129" s="161" t="s">
        <v>31</v>
      </c>
      <c r="D129" s="63"/>
      <c r="E129" s="143"/>
      <c r="F129" s="143"/>
      <c r="G129" s="158" t="str">
        <f t="shared" si="2"/>
        <v/>
      </c>
      <c r="H129" s="64"/>
      <c r="I129" s="63"/>
      <c r="J129" s="63"/>
      <c r="K129" s="68"/>
      <c r="L129" s="100" t="str">
        <f>+IF(AND(K129&gt;0,O129="Ejecución"),(K129/877802)*Tabla28[[#This Row],[% participación]],IF(AND(K129&gt;0,O129&lt;&gt;"Ejecución"),"-",""))</f>
        <v/>
      </c>
      <c r="M129" s="65"/>
      <c r="N129" s="171" t="str">
        <f t="shared" si="3"/>
        <v/>
      </c>
      <c r="O129" s="160" t="s">
        <v>1150</v>
      </c>
      <c r="P129" s="79"/>
    </row>
    <row r="130" spans="1:16" s="7" customFormat="1" ht="24.75" customHeight="1" outlineLevel="1" x14ac:dyDescent="0.25">
      <c r="A130" s="142">
        <v>17</v>
      </c>
      <c r="B130" s="159" t="s">
        <v>2665</v>
      </c>
      <c r="C130" s="161" t="s">
        <v>31</v>
      </c>
      <c r="D130" s="63"/>
      <c r="E130" s="143"/>
      <c r="F130" s="143"/>
      <c r="G130" s="158" t="str">
        <f t="shared" si="2"/>
        <v/>
      </c>
      <c r="H130" s="64"/>
      <c r="I130" s="63"/>
      <c r="J130" s="63"/>
      <c r="K130" s="68"/>
      <c r="L130" s="100" t="str">
        <f>+IF(AND(K130&gt;0,O130="Ejecución"),(K130/877802)*Tabla28[[#This Row],[% participación]],IF(AND(K130&gt;0,O130&lt;&gt;"Ejecución"),"-",""))</f>
        <v/>
      </c>
      <c r="M130" s="65"/>
      <c r="N130" s="171" t="str">
        <f t="shared" si="3"/>
        <v/>
      </c>
      <c r="O130" s="160" t="s">
        <v>1150</v>
      </c>
      <c r="P130" s="79"/>
    </row>
    <row r="131" spans="1:16" s="7" customFormat="1" ht="24.75" customHeight="1" outlineLevel="1" x14ac:dyDescent="0.25">
      <c r="A131" s="142">
        <v>18</v>
      </c>
      <c r="B131" s="159" t="s">
        <v>2665</v>
      </c>
      <c r="C131" s="161" t="s">
        <v>31</v>
      </c>
      <c r="D131" s="63"/>
      <c r="E131" s="143"/>
      <c r="F131" s="143"/>
      <c r="G131" s="158" t="str">
        <f t="shared" si="2"/>
        <v/>
      </c>
      <c r="H131" s="64"/>
      <c r="I131" s="63"/>
      <c r="J131" s="63"/>
      <c r="K131" s="68"/>
      <c r="L131" s="100" t="str">
        <f>+IF(AND(K131&gt;0,O131="Ejecución"),(K131/877802)*Tabla28[[#This Row],[% participación]],IF(AND(K131&gt;0,O131&lt;&gt;"Ejecución"),"-",""))</f>
        <v/>
      </c>
      <c r="M131" s="65"/>
      <c r="N131" s="171" t="str">
        <f t="shared" si="3"/>
        <v/>
      </c>
      <c r="O131" s="160" t="s">
        <v>1150</v>
      </c>
      <c r="P131" s="79"/>
    </row>
    <row r="132" spans="1:16" s="7" customFormat="1" ht="24.75" customHeight="1" outlineLevel="1" x14ac:dyDescent="0.25">
      <c r="A132" s="142">
        <v>19</v>
      </c>
      <c r="B132" s="159" t="s">
        <v>2665</v>
      </c>
      <c r="C132" s="161" t="s">
        <v>31</v>
      </c>
      <c r="D132" s="63"/>
      <c r="E132" s="143"/>
      <c r="F132" s="143"/>
      <c r="G132" s="158" t="str">
        <f t="shared" si="2"/>
        <v/>
      </c>
      <c r="H132" s="64"/>
      <c r="I132" s="63"/>
      <c r="J132" s="63"/>
      <c r="K132" s="68"/>
      <c r="L132" s="100" t="str">
        <f>+IF(AND(K132&gt;0,O132="Ejecución"),(K132/877802)*Tabla28[[#This Row],[% participación]],IF(AND(K132&gt;0,O132&lt;&gt;"Ejecución"),"-",""))</f>
        <v/>
      </c>
      <c r="M132" s="65"/>
      <c r="N132" s="171" t="str">
        <f t="shared" si="3"/>
        <v/>
      </c>
      <c r="O132" s="160" t="s">
        <v>1150</v>
      </c>
      <c r="P132" s="79"/>
    </row>
    <row r="133" spans="1:16" s="7" customFormat="1" ht="24.75" customHeight="1" outlineLevel="1" x14ac:dyDescent="0.25">
      <c r="A133" s="142">
        <v>20</v>
      </c>
      <c r="B133" s="159" t="s">
        <v>2665</v>
      </c>
      <c r="C133" s="161" t="s">
        <v>31</v>
      </c>
      <c r="D133" s="63"/>
      <c r="E133" s="143"/>
      <c r="F133" s="143"/>
      <c r="G133" s="158" t="str">
        <f t="shared" si="2"/>
        <v/>
      </c>
      <c r="H133" s="64"/>
      <c r="I133" s="63"/>
      <c r="J133" s="63"/>
      <c r="K133" s="68"/>
      <c r="L133" s="100" t="str">
        <f>+IF(AND(K133&gt;0,O133="Ejecución"),(K133/877802)*Tabla28[[#This Row],[% participación]],IF(AND(K133&gt;0,O133&lt;&gt;"Ejecución"),"-",""))</f>
        <v/>
      </c>
      <c r="M133" s="65"/>
      <c r="N133" s="171" t="str">
        <f t="shared" si="3"/>
        <v/>
      </c>
      <c r="O133" s="160" t="s">
        <v>1150</v>
      </c>
      <c r="P133" s="79"/>
    </row>
    <row r="134" spans="1:16" s="7" customFormat="1" ht="24.75" customHeight="1" outlineLevel="1" x14ac:dyDescent="0.25">
      <c r="A134" s="142">
        <v>21</v>
      </c>
      <c r="B134" s="159" t="s">
        <v>2665</v>
      </c>
      <c r="C134" s="161" t="s">
        <v>31</v>
      </c>
      <c r="D134" s="63"/>
      <c r="E134" s="143"/>
      <c r="F134" s="143"/>
      <c r="G134" s="158" t="str">
        <f t="shared" si="2"/>
        <v/>
      </c>
      <c r="H134" s="64"/>
      <c r="I134" s="63"/>
      <c r="J134" s="63"/>
      <c r="K134" s="68"/>
      <c r="L134" s="100" t="str">
        <f>+IF(AND(K134&gt;0,O134="Ejecución"),(K134/877802)*Tabla28[[#This Row],[% participación]],IF(AND(K134&gt;0,O134&lt;&gt;"Ejecución"),"-",""))</f>
        <v/>
      </c>
      <c r="M134" s="65"/>
      <c r="N134" s="171" t="str">
        <f t="shared" si="3"/>
        <v/>
      </c>
      <c r="O134" s="160" t="s">
        <v>1150</v>
      </c>
      <c r="P134" s="79"/>
    </row>
    <row r="135" spans="1:16" s="7" customFormat="1" ht="24.75" customHeight="1" outlineLevel="1" x14ac:dyDescent="0.25">
      <c r="A135" s="142">
        <v>22</v>
      </c>
      <c r="B135" s="159" t="s">
        <v>2665</v>
      </c>
      <c r="C135" s="161" t="s">
        <v>31</v>
      </c>
      <c r="D135" s="63"/>
      <c r="E135" s="143"/>
      <c r="F135" s="143"/>
      <c r="G135" s="158" t="str">
        <f t="shared" si="2"/>
        <v/>
      </c>
      <c r="H135" s="64"/>
      <c r="I135" s="63"/>
      <c r="J135" s="63"/>
      <c r="K135" s="68"/>
      <c r="L135" s="100" t="str">
        <f>+IF(AND(K135&gt;0,O135="Ejecución"),(K135/877802)*Tabla28[[#This Row],[% participación]],IF(AND(K135&gt;0,O135&lt;&gt;"Ejecución"),"-",""))</f>
        <v/>
      </c>
      <c r="M135" s="65"/>
      <c r="N135" s="171" t="str">
        <f t="shared" si="3"/>
        <v/>
      </c>
      <c r="O135" s="160" t="s">
        <v>1150</v>
      </c>
      <c r="P135" s="79"/>
    </row>
    <row r="136" spans="1:16" s="7" customFormat="1" ht="24.75" customHeight="1" outlineLevel="1" x14ac:dyDescent="0.25">
      <c r="A136" s="142">
        <v>23</v>
      </c>
      <c r="B136" s="159" t="s">
        <v>2665</v>
      </c>
      <c r="C136" s="161" t="s">
        <v>31</v>
      </c>
      <c r="D136" s="63"/>
      <c r="E136" s="143"/>
      <c r="F136" s="143"/>
      <c r="G136" s="158" t="str">
        <f t="shared" si="2"/>
        <v/>
      </c>
      <c r="H136" s="64"/>
      <c r="I136" s="63"/>
      <c r="J136" s="63"/>
      <c r="K136" s="68"/>
      <c r="L136" s="100" t="str">
        <f>+IF(AND(K136&gt;0,O136="Ejecución"),(K136/877802)*Tabla28[[#This Row],[% participación]],IF(AND(K136&gt;0,O136&lt;&gt;"Ejecución"),"-",""))</f>
        <v/>
      </c>
      <c r="M136" s="65"/>
      <c r="N136" s="171" t="str">
        <f t="shared" si="3"/>
        <v/>
      </c>
      <c r="O136" s="160" t="s">
        <v>1150</v>
      </c>
      <c r="P136" s="79"/>
    </row>
    <row r="137" spans="1:16" s="7" customFormat="1" ht="24.75" customHeight="1" outlineLevel="1" x14ac:dyDescent="0.25">
      <c r="A137" s="142">
        <v>24</v>
      </c>
      <c r="B137" s="159" t="s">
        <v>2665</v>
      </c>
      <c r="C137" s="161" t="s">
        <v>31</v>
      </c>
      <c r="D137" s="63"/>
      <c r="E137" s="143"/>
      <c r="F137" s="143"/>
      <c r="G137" s="158" t="str">
        <f t="shared" si="2"/>
        <v/>
      </c>
      <c r="H137" s="64"/>
      <c r="I137" s="63"/>
      <c r="J137" s="63"/>
      <c r="K137" s="68"/>
      <c r="L137" s="100" t="str">
        <f>+IF(AND(K137&gt;0,O137="Ejecución"),(K137/877802)*Tabla28[[#This Row],[% participación]],IF(AND(K137&gt;0,O137&lt;&gt;"Ejecución"),"-",""))</f>
        <v/>
      </c>
      <c r="M137" s="65"/>
      <c r="N137" s="171" t="str">
        <f t="shared" si="3"/>
        <v/>
      </c>
      <c r="O137" s="160" t="s">
        <v>1150</v>
      </c>
      <c r="P137" s="79"/>
    </row>
    <row r="138" spans="1:16" s="7" customFormat="1" ht="24.75" customHeight="1" outlineLevel="1" x14ac:dyDescent="0.25">
      <c r="A138" s="142">
        <v>25</v>
      </c>
      <c r="B138" s="159" t="s">
        <v>2665</v>
      </c>
      <c r="C138" s="161" t="s">
        <v>31</v>
      </c>
      <c r="D138" s="63"/>
      <c r="E138" s="143"/>
      <c r="F138" s="143"/>
      <c r="G138" s="158" t="str">
        <f t="shared" si="2"/>
        <v/>
      </c>
      <c r="H138" s="64"/>
      <c r="I138" s="63"/>
      <c r="J138" s="63"/>
      <c r="K138" s="68"/>
      <c r="L138" s="100" t="str">
        <f>+IF(AND(K138&gt;0,O138="Ejecución"),(K138/877802)*Tabla28[[#This Row],[% participación]],IF(AND(K138&gt;0,O138&lt;&gt;"Ejecución"),"-",""))</f>
        <v/>
      </c>
      <c r="M138" s="65"/>
      <c r="N138" s="171" t="str">
        <f t="shared" si="3"/>
        <v/>
      </c>
      <c r="O138" s="160" t="s">
        <v>1150</v>
      </c>
      <c r="P138" s="79"/>
    </row>
    <row r="139" spans="1:16" s="7" customFormat="1" ht="24.75" customHeight="1" outlineLevel="1" x14ac:dyDescent="0.25">
      <c r="A139" s="142">
        <v>26</v>
      </c>
      <c r="B139" s="159" t="s">
        <v>2665</v>
      </c>
      <c r="C139" s="161" t="s">
        <v>31</v>
      </c>
      <c r="D139" s="63"/>
      <c r="E139" s="143"/>
      <c r="F139" s="143"/>
      <c r="G139" s="158" t="str">
        <f t="shared" si="2"/>
        <v/>
      </c>
      <c r="H139" s="64"/>
      <c r="I139" s="63"/>
      <c r="J139" s="63"/>
      <c r="K139" s="68"/>
      <c r="L139" s="100" t="str">
        <f>+IF(AND(K139&gt;0,O139="Ejecución"),(K139/877802)*Tabla28[[#This Row],[% participación]],IF(AND(K139&gt;0,O139&lt;&gt;"Ejecución"),"-",""))</f>
        <v/>
      </c>
      <c r="M139" s="65"/>
      <c r="N139" s="171" t="str">
        <f t="shared" si="3"/>
        <v/>
      </c>
      <c r="O139" s="160" t="s">
        <v>1150</v>
      </c>
      <c r="P139" s="79"/>
    </row>
    <row r="140" spans="1:16" s="7" customFormat="1" ht="24.75" customHeight="1" outlineLevel="1" x14ac:dyDescent="0.25">
      <c r="A140" s="142">
        <v>27</v>
      </c>
      <c r="B140" s="159" t="s">
        <v>2665</v>
      </c>
      <c r="C140" s="161" t="s">
        <v>31</v>
      </c>
      <c r="D140" s="63"/>
      <c r="E140" s="143"/>
      <c r="F140" s="143"/>
      <c r="G140" s="158" t="str">
        <f t="shared" si="2"/>
        <v/>
      </c>
      <c r="H140" s="64"/>
      <c r="I140" s="63"/>
      <c r="J140" s="63"/>
      <c r="K140" s="68"/>
      <c r="L140" s="100" t="str">
        <f>+IF(AND(K140&gt;0,O140="Ejecución"),(K140/877802)*Tabla28[[#This Row],[% participación]],IF(AND(K140&gt;0,O140&lt;&gt;"Ejecución"),"-",""))</f>
        <v/>
      </c>
      <c r="M140" s="65"/>
      <c r="N140" s="171" t="str">
        <f t="shared" si="3"/>
        <v/>
      </c>
      <c r="O140" s="160" t="s">
        <v>1150</v>
      </c>
      <c r="P140" s="79"/>
    </row>
    <row r="141" spans="1:16" s="7" customFormat="1" ht="24.75" customHeight="1" outlineLevel="1" x14ac:dyDescent="0.25">
      <c r="A141" s="142">
        <v>28</v>
      </c>
      <c r="B141" s="159" t="s">
        <v>2665</v>
      </c>
      <c r="C141" s="161" t="s">
        <v>31</v>
      </c>
      <c r="D141" s="63"/>
      <c r="E141" s="143"/>
      <c r="F141" s="143"/>
      <c r="G141" s="158" t="str">
        <f t="shared" si="2"/>
        <v/>
      </c>
      <c r="H141" s="64"/>
      <c r="I141" s="63"/>
      <c r="J141" s="63"/>
      <c r="K141" s="68"/>
      <c r="L141" s="100" t="str">
        <f>+IF(AND(K141&gt;0,O141="Ejecución"),(K141/877802)*Tabla28[[#This Row],[% participación]],IF(AND(K141&gt;0,O141&lt;&gt;"Ejecución"),"-",""))</f>
        <v/>
      </c>
      <c r="M141" s="65"/>
      <c r="N141" s="171" t="str">
        <f t="shared" si="3"/>
        <v/>
      </c>
      <c r="O141" s="160" t="s">
        <v>1150</v>
      </c>
      <c r="P141" s="79"/>
    </row>
    <row r="142" spans="1:16" s="7" customFormat="1" ht="24.75" customHeight="1" outlineLevel="1" x14ac:dyDescent="0.25">
      <c r="A142" s="142">
        <v>29</v>
      </c>
      <c r="B142" s="159" t="s">
        <v>2665</v>
      </c>
      <c r="C142" s="161" t="s">
        <v>31</v>
      </c>
      <c r="D142" s="63"/>
      <c r="E142" s="143"/>
      <c r="F142" s="143"/>
      <c r="G142" s="158" t="str">
        <f t="shared" si="2"/>
        <v/>
      </c>
      <c r="H142" s="64"/>
      <c r="I142" s="63"/>
      <c r="J142" s="63"/>
      <c r="K142" s="68"/>
      <c r="L142" s="100" t="str">
        <f>+IF(AND(K142&gt;0,O142="Ejecución"),(K142/877802)*Tabla28[[#This Row],[% participación]],IF(AND(K142&gt;0,O142&lt;&gt;"Ejecución"),"-",""))</f>
        <v/>
      </c>
      <c r="M142" s="65"/>
      <c r="N142" s="171" t="str">
        <f t="shared" si="3"/>
        <v/>
      </c>
      <c r="O142" s="160" t="s">
        <v>1150</v>
      </c>
      <c r="P142" s="79"/>
    </row>
    <row r="143" spans="1:16" s="7" customFormat="1" ht="24.75" customHeight="1" outlineLevel="1" x14ac:dyDescent="0.25">
      <c r="A143" s="142">
        <v>30</v>
      </c>
      <c r="B143" s="159" t="s">
        <v>2665</v>
      </c>
      <c r="C143" s="161" t="s">
        <v>31</v>
      </c>
      <c r="D143" s="63"/>
      <c r="E143" s="143"/>
      <c r="F143" s="143"/>
      <c r="G143" s="158" t="str">
        <f t="shared" si="2"/>
        <v/>
      </c>
      <c r="H143" s="64"/>
      <c r="I143" s="63"/>
      <c r="J143" s="63"/>
      <c r="K143" s="68"/>
      <c r="L143" s="100" t="str">
        <f>+IF(AND(K143&gt;0,O143="Ejecución"),(K143/877802)*Tabla28[[#This Row],[% participación]],IF(AND(K143&gt;0,O143&lt;&gt;"Ejecución"),"-",""))</f>
        <v/>
      </c>
      <c r="M143" s="65"/>
      <c r="N143" s="171" t="str">
        <f t="shared" si="3"/>
        <v/>
      </c>
      <c r="O143" s="160" t="s">
        <v>1150</v>
      </c>
      <c r="P143" s="79"/>
    </row>
    <row r="144" spans="1:16" s="7" customFormat="1" ht="24.75" customHeight="1" outlineLevel="1" x14ac:dyDescent="0.25">
      <c r="A144" s="142">
        <v>31</v>
      </c>
      <c r="B144" s="159" t="s">
        <v>2665</v>
      </c>
      <c r="C144" s="161" t="s">
        <v>31</v>
      </c>
      <c r="D144" s="63"/>
      <c r="E144" s="143"/>
      <c r="F144" s="143"/>
      <c r="G144" s="158" t="str">
        <f t="shared" si="2"/>
        <v/>
      </c>
      <c r="H144" s="64"/>
      <c r="I144" s="63"/>
      <c r="J144" s="63"/>
      <c r="K144" s="68"/>
      <c r="L144" s="100" t="str">
        <f>+IF(AND(K144&gt;0,O144="Ejecución"),(K144/877802)*Tabla28[[#This Row],[% participación]],IF(AND(K144&gt;0,O144&lt;&gt;"Ejecución"),"-",""))</f>
        <v/>
      </c>
      <c r="M144" s="65"/>
      <c r="N144" s="171" t="str">
        <f t="shared" si="3"/>
        <v/>
      </c>
      <c r="O144" s="160" t="s">
        <v>1150</v>
      </c>
      <c r="P144" s="79"/>
    </row>
    <row r="145" spans="1:16" s="7" customFormat="1" ht="24.75" customHeight="1" outlineLevel="1" x14ac:dyDescent="0.25">
      <c r="A145" s="142">
        <v>32</v>
      </c>
      <c r="B145" s="159" t="s">
        <v>2665</v>
      </c>
      <c r="C145" s="161" t="s">
        <v>31</v>
      </c>
      <c r="D145" s="63"/>
      <c r="E145" s="143"/>
      <c r="F145" s="143"/>
      <c r="G145" s="158" t="str">
        <f t="shared" si="2"/>
        <v/>
      </c>
      <c r="H145" s="64"/>
      <c r="I145" s="63"/>
      <c r="J145" s="63"/>
      <c r="K145" s="68"/>
      <c r="L145" s="100" t="str">
        <f>+IF(AND(K145&gt;0,O145="Ejecución"),(K145/877802)*Tabla28[[#This Row],[% participación]],IF(AND(K145&gt;0,O145&lt;&gt;"Ejecución"),"-",""))</f>
        <v/>
      </c>
      <c r="M145" s="65"/>
      <c r="N145" s="171" t="str">
        <f t="shared" si="3"/>
        <v/>
      </c>
      <c r="O145" s="160" t="s">
        <v>1150</v>
      </c>
      <c r="P145" s="79"/>
    </row>
    <row r="146" spans="1:16" s="7" customFormat="1" ht="24.75" customHeight="1" outlineLevel="1" x14ac:dyDescent="0.25">
      <c r="A146" s="142">
        <v>33</v>
      </c>
      <c r="B146" s="159" t="s">
        <v>2665</v>
      </c>
      <c r="C146" s="161" t="s">
        <v>31</v>
      </c>
      <c r="D146" s="63"/>
      <c r="E146" s="143"/>
      <c r="F146" s="143"/>
      <c r="G146" s="158" t="str">
        <f t="shared" si="2"/>
        <v/>
      </c>
      <c r="H146" s="64"/>
      <c r="I146" s="63"/>
      <c r="J146" s="63"/>
      <c r="K146" s="68"/>
      <c r="L146" s="100" t="str">
        <f>+IF(AND(K146&gt;0,O146="Ejecución"),(K146/877802)*Tabla28[[#This Row],[% participación]],IF(AND(K146&gt;0,O146&lt;&gt;"Ejecución"),"-",""))</f>
        <v/>
      </c>
      <c r="M146" s="65"/>
      <c r="N146" s="171" t="str">
        <f t="shared" si="3"/>
        <v/>
      </c>
      <c r="O146" s="160" t="s">
        <v>1150</v>
      </c>
      <c r="P146" s="79"/>
    </row>
    <row r="147" spans="1:16" s="7" customFormat="1" ht="24.75" customHeight="1" outlineLevel="1" x14ac:dyDescent="0.25">
      <c r="A147" s="142">
        <v>34</v>
      </c>
      <c r="B147" s="159" t="s">
        <v>2665</v>
      </c>
      <c r="C147" s="161" t="s">
        <v>31</v>
      </c>
      <c r="D147" s="63"/>
      <c r="E147" s="143"/>
      <c r="F147" s="143"/>
      <c r="G147" s="158" t="str">
        <f t="shared" si="2"/>
        <v/>
      </c>
      <c r="H147" s="64"/>
      <c r="I147" s="63"/>
      <c r="J147" s="63"/>
      <c r="K147" s="68"/>
      <c r="L147" s="100" t="str">
        <f>+IF(AND(K147&gt;0,O147="Ejecución"),(K147/877802)*Tabla28[[#This Row],[% participación]],IF(AND(K147&gt;0,O147&lt;&gt;"Ejecución"),"-",""))</f>
        <v/>
      </c>
      <c r="M147" s="65"/>
      <c r="N147" s="171" t="str">
        <f t="shared" si="3"/>
        <v/>
      </c>
      <c r="O147" s="160" t="s">
        <v>1150</v>
      </c>
      <c r="P147" s="79"/>
    </row>
    <row r="148" spans="1:16" s="7" customFormat="1" ht="24.75" customHeight="1" outlineLevel="1" x14ac:dyDescent="0.25">
      <c r="A148" s="142">
        <v>35</v>
      </c>
      <c r="B148" s="159" t="s">
        <v>2665</v>
      </c>
      <c r="C148" s="161" t="s">
        <v>31</v>
      </c>
      <c r="D148" s="63"/>
      <c r="E148" s="143"/>
      <c r="F148" s="143"/>
      <c r="G148" s="158" t="str">
        <f t="shared" si="2"/>
        <v/>
      </c>
      <c r="H148" s="64"/>
      <c r="I148" s="63"/>
      <c r="J148" s="63"/>
      <c r="K148" s="68"/>
      <c r="L148" s="100" t="str">
        <f>+IF(AND(K148&gt;0,O148="Ejecución"),(K148/877802)*Tabla28[[#This Row],[% participación]],IF(AND(K148&gt;0,O148&lt;&gt;"Ejecución"),"-",""))</f>
        <v/>
      </c>
      <c r="M148" s="65"/>
      <c r="N148" s="171" t="str">
        <f t="shared" si="3"/>
        <v/>
      </c>
      <c r="O148" s="160" t="s">
        <v>1150</v>
      </c>
      <c r="P148" s="79"/>
    </row>
    <row r="149" spans="1:16" s="7" customFormat="1" ht="24.75" customHeight="1" outlineLevel="1" x14ac:dyDescent="0.25">
      <c r="A149" s="142">
        <v>36</v>
      </c>
      <c r="B149" s="159" t="s">
        <v>2665</v>
      </c>
      <c r="C149" s="161" t="s">
        <v>31</v>
      </c>
      <c r="D149" s="63"/>
      <c r="E149" s="143"/>
      <c r="F149" s="143"/>
      <c r="G149" s="158" t="str">
        <f t="shared" si="2"/>
        <v/>
      </c>
      <c r="H149" s="64"/>
      <c r="I149" s="63"/>
      <c r="J149" s="63"/>
      <c r="K149" s="68"/>
      <c r="L149" s="100" t="str">
        <f>+IF(AND(K149&gt;0,O149="Ejecución"),(K149/877802)*Tabla28[[#This Row],[% participación]],IF(AND(K149&gt;0,O149&lt;&gt;"Ejecución"),"-",""))</f>
        <v/>
      </c>
      <c r="M149" s="65"/>
      <c r="N149" s="171" t="str">
        <f t="shared" si="3"/>
        <v/>
      </c>
      <c r="O149" s="160" t="s">
        <v>1150</v>
      </c>
      <c r="P149" s="79"/>
    </row>
    <row r="150" spans="1:16" s="7" customFormat="1" ht="24.75" customHeight="1" outlineLevel="1" x14ac:dyDescent="0.25">
      <c r="A150" s="142">
        <v>37</v>
      </c>
      <c r="B150" s="159" t="s">
        <v>2665</v>
      </c>
      <c r="C150" s="161" t="s">
        <v>31</v>
      </c>
      <c r="D150" s="63"/>
      <c r="E150" s="143"/>
      <c r="F150" s="143"/>
      <c r="G150" s="158" t="str">
        <f t="shared" si="2"/>
        <v/>
      </c>
      <c r="H150" s="64"/>
      <c r="I150" s="63"/>
      <c r="J150" s="63"/>
      <c r="K150" s="68"/>
      <c r="L150" s="100" t="str">
        <f>+IF(AND(K150&gt;0,O150="Ejecución"),(K150/877802)*Tabla28[[#This Row],[% participación]],IF(AND(K150&gt;0,O150&lt;&gt;"Ejecución"),"-",""))</f>
        <v/>
      </c>
      <c r="M150" s="65"/>
      <c r="N150" s="171" t="str">
        <f t="shared" si="3"/>
        <v/>
      </c>
      <c r="O150" s="160" t="s">
        <v>1150</v>
      </c>
      <c r="P150" s="79"/>
    </row>
    <row r="151" spans="1:16" s="7" customFormat="1" ht="24.75" customHeight="1" outlineLevel="1" x14ac:dyDescent="0.25">
      <c r="A151" s="142">
        <v>38</v>
      </c>
      <c r="B151" s="159" t="s">
        <v>2665</v>
      </c>
      <c r="C151" s="161" t="s">
        <v>31</v>
      </c>
      <c r="D151" s="63"/>
      <c r="E151" s="143"/>
      <c r="F151" s="143"/>
      <c r="G151" s="158" t="str">
        <f t="shared" si="2"/>
        <v/>
      </c>
      <c r="H151" s="64"/>
      <c r="I151" s="63"/>
      <c r="J151" s="63"/>
      <c r="K151" s="68"/>
      <c r="L151" s="100" t="str">
        <f>+IF(AND(K151&gt;0,O151="Ejecución"),(K151/877802)*Tabla28[[#This Row],[% participación]],IF(AND(K151&gt;0,O151&lt;&gt;"Ejecución"),"-",""))</f>
        <v/>
      </c>
      <c r="M151" s="65"/>
      <c r="N151" s="171" t="str">
        <f t="shared" si="3"/>
        <v/>
      </c>
      <c r="O151" s="160" t="s">
        <v>1150</v>
      </c>
      <c r="P151" s="79"/>
    </row>
    <row r="152" spans="1:16" s="7" customFormat="1" ht="24.75" customHeight="1" outlineLevel="1" x14ac:dyDescent="0.25">
      <c r="A152" s="142">
        <v>39</v>
      </c>
      <c r="B152" s="159" t="s">
        <v>2665</v>
      </c>
      <c r="C152" s="161" t="s">
        <v>31</v>
      </c>
      <c r="D152" s="63"/>
      <c r="E152" s="143"/>
      <c r="F152" s="143"/>
      <c r="G152" s="158" t="str">
        <f t="shared" si="2"/>
        <v/>
      </c>
      <c r="H152" s="64"/>
      <c r="I152" s="63"/>
      <c r="J152" s="63"/>
      <c r="K152" s="68"/>
      <c r="L152" s="100" t="str">
        <f>+IF(AND(K152&gt;0,O152="Ejecución"),(K152/877802)*Tabla28[[#This Row],[% participación]],IF(AND(K152&gt;0,O152&lt;&gt;"Ejecución"),"-",""))</f>
        <v/>
      </c>
      <c r="M152" s="65"/>
      <c r="N152" s="171" t="str">
        <f t="shared" si="3"/>
        <v/>
      </c>
      <c r="O152" s="160" t="s">
        <v>1150</v>
      </c>
      <c r="P152" s="79"/>
    </row>
    <row r="153" spans="1:16" s="7" customFormat="1" ht="24.75" customHeight="1" outlineLevel="1" x14ac:dyDescent="0.25">
      <c r="A153" s="142">
        <v>40</v>
      </c>
      <c r="B153" s="159" t="s">
        <v>2665</v>
      </c>
      <c r="C153" s="161" t="s">
        <v>31</v>
      </c>
      <c r="D153" s="63"/>
      <c r="E153" s="143"/>
      <c r="F153" s="143"/>
      <c r="G153" s="158" t="str">
        <f t="shared" si="2"/>
        <v/>
      </c>
      <c r="H153" s="64"/>
      <c r="I153" s="63"/>
      <c r="J153" s="63"/>
      <c r="K153" s="68"/>
      <c r="L153" s="100" t="str">
        <f>+IF(AND(K153&gt;0,O153="Ejecución"),(K153/877802)*Tabla28[[#This Row],[% participación]],IF(AND(K153&gt;0,O153&lt;&gt;"Ejecución"),"-",""))</f>
        <v/>
      </c>
      <c r="M153" s="65"/>
      <c r="N153" s="171" t="str">
        <f t="shared" si="3"/>
        <v/>
      </c>
      <c r="O153" s="160" t="s">
        <v>1150</v>
      </c>
      <c r="P153" s="79"/>
    </row>
    <row r="154" spans="1:16" s="7" customFormat="1" ht="24.75" customHeight="1" outlineLevel="1" x14ac:dyDescent="0.25">
      <c r="A154" s="142">
        <v>41</v>
      </c>
      <c r="B154" s="159" t="s">
        <v>2665</v>
      </c>
      <c r="C154" s="161" t="s">
        <v>31</v>
      </c>
      <c r="D154" s="63"/>
      <c r="E154" s="143"/>
      <c r="F154" s="143"/>
      <c r="G154" s="158" t="str">
        <f t="shared" si="2"/>
        <v/>
      </c>
      <c r="H154" s="64"/>
      <c r="I154" s="63"/>
      <c r="J154" s="63"/>
      <c r="K154" s="68"/>
      <c r="L154" s="100" t="str">
        <f>+IF(AND(K154&gt;0,O154="Ejecución"),(K154/877802)*Tabla28[[#This Row],[% participación]],IF(AND(K154&gt;0,O154&lt;&gt;"Ejecución"),"-",""))</f>
        <v/>
      </c>
      <c r="M154" s="65"/>
      <c r="N154" s="171" t="str">
        <f t="shared" si="3"/>
        <v/>
      </c>
      <c r="O154" s="160" t="s">
        <v>1150</v>
      </c>
      <c r="P154" s="79"/>
    </row>
    <row r="155" spans="1:16" s="7" customFormat="1" ht="24.75" customHeight="1" outlineLevel="1" x14ac:dyDescent="0.25">
      <c r="A155" s="142">
        <v>42</v>
      </c>
      <c r="B155" s="159" t="s">
        <v>2665</v>
      </c>
      <c r="C155" s="161" t="s">
        <v>31</v>
      </c>
      <c r="D155" s="63"/>
      <c r="E155" s="143"/>
      <c r="F155" s="143"/>
      <c r="G155" s="158" t="str">
        <f t="shared" si="2"/>
        <v/>
      </c>
      <c r="H155" s="64"/>
      <c r="I155" s="63"/>
      <c r="J155" s="63"/>
      <c r="K155" s="68"/>
      <c r="L155" s="100" t="str">
        <f>+IF(AND(K155&gt;0,O155="Ejecución"),(K155/877802)*Tabla28[[#This Row],[% participación]],IF(AND(K155&gt;0,O155&lt;&gt;"Ejecución"),"-",""))</f>
        <v/>
      </c>
      <c r="M155" s="65"/>
      <c r="N155" s="171" t="str">
        <f t="shared" si="3"/>
        <v/>
      </c>
      <c r="O155" s="160" t="s">
        <v>1150</v>
      </c>
      <c r="P155" s="79"/>
    </row>
    <row r="156" spans="1:16" s="7" customFormat="1" ht="24" customHeight="1" outlineLevel="1" x14ac:dyDescent="0.25">
      <c r="A156" s="142">
        <v>43</v>
      </c>
      <c r="B156" s="159" t="s">
        <v>2665</v>
      </c>
      <c r="C156" s="161" t="s">
        <v>31</v>
      </c>
      <c r="D156" s="63"/>
      <c r="E156" s="143"/>
      <c r="F156" s="143"/>
      <c r="G156" s="158" t="str">
        <f t="shared" si="2"/>
        <v/>
      </c>
      <c r="H156" s="64"/>
      <c r="I156" s="63"/>
      <c r="J156" s="63"/>
      <c r="K156" s="68"/>
      <c r="L156" s="100" t="str">
        <f>+IF(AND(K156&gt;0,O156="Ejecución"),(K156/877802)*Tabla28[[#This Row],[% participación]],IF(AND(K156&gt;0,O156&lt;&gt;"Ejecución"),"-",""))</f>
        <v/>
      </c>
      <c r="M156" s="65"/>
      <c r="N156" s="171" t="str">
        <f t="shared" si="3"/>
        <v/>
      </c>
      <c r="O156" s="160" t="s">
        <v>1150</v>
      </c>
      <c r="P156" s="79"/>
    </row>
    <row r="157" spans="1:16" s="7" customFormat="1" ht="24.75" customHeight="1" outlineLevel="1" x14ac:dyDescent="0.25">
      <c r="A157" s="142">
        <v>44</v>
      </c>
      <c r="B157" s="159" t="s">
        <v>2665</v>
      </c>
      <c r="C157" s="161" t="s">
        <v>31</v>
      </c>
      <c r="D157" s="63"/>
      <c r="E157" s="143"/>
      <c r="F157" s="143"/>
      <c r="G157" s="158" t="str">
        <f t="shared" si="2"/>
        <v/>
      </c>
      <c r="H157" s="64"/>
      <c r="I157" s="63"/>
      <c r="J157" s="63"/>
      <c r="K157" s="68"/>
      <c r="L157" s="100" t="str">
        <f>+IF(AND(K157&gt;0,O157="Ejecución"),(K157/877802)*Tabla28[[#This Row],[% participación]],IF(AND(K157&gt;0,O157&lt;&gt;"Ejecución"),"-",""))</f>
        <v/>
      </c>
      <c r="M157" s="65"/>
      <c r="N157" s="171" t="str">
        <f t="shared" si="3"/>
        <v/>
      </c>
      <c r="O157" s="160" t="s">
        <v>1150</v>
      </c>
      <c r="P157" s="79"/>
    </row>
    <row r="158" spans="1:16" s="7" customFormat="1" ht="24.75" customHeight="1" outlineLevel="1" x14ac:dyDescent="0.25">
      <c r="A158" s="142">
        <v>45</v>
      </c>
      <c r="B158" s="159" t="s">
        <v>2665</v>
      </c>
      <c r="C158" s="161" t="s">
        <v>31</v>
      </c>
      <c r="D158" s="63"/>
      <c r="E158" s="143"/>
      <c r="F158" s="143"/>
      <c r="G158" s="158" t="str">
        <f t="shared" si="2"/>
        <v/>
      </c>
      <c r="H158" s="64"/>
      <c r="I158" s="63"/>
      <c r="J158" s="63"/>
      <c r="K158" s="68"/>
      <c r="L158" s="100" t="str">
        <f>+IF(AND(K158&gt;0,O158="Ejecución"),(K158/877802)*Tabla28[[#This Row],[% participación]],IF(AND(K158&gt;0,O158&lt;&gt;"Ejecución"),"-",""))</f>
        <v/>
      </c>
      <c r="M158" s="65"/>
      <c r="N158" s="171" t="str">
        <f t="shared" si="3"/>
        <v/>
      </c>
      <c r="O158" s="160" t="s">
        <v>1150</v>
      </c>
      <c r="P158" s="79"/>
    </row>
    <row r="159" spans="1:16" s="7" customFormat="1" ht="24.75" customHeight="1" outlineLevel="1" x14ac:dyDescent="0.25">
      <c r="A159" s="142">
        <v>46</v>
      </c>
      <c r="B159" s="159" t="s">
        <v>2665</v>
      </c>
      <c r="C159" s="161" t="s">
        <v>31</v>
      </c>
      <c r="D159" s="63"/>
      <c r="E159" s="143"/>
      <c r="F159" s="143"/>
      <c r="G159" s="158" t="str">
        <f t="shared" si="2"/>
        <v/>
      </c>
      <c r="H159" s="64"/>
      <c r="I159" s="63"/>
      <c r="J159" s="63"/>
      <c r="K159" s="68"/>
      <c r="L159" s="100" t="str">
        <f>+IF(AND(K159&gt;0,O159="Ejecución"),(K159/877802)*Tabla28[[#This Row],[% participación]],IF(AND(K159&gt;0,O159&lt;&gt;"Ejecución"),"-",""))</f>
        <v/>
      </c>
      <c r="M159" s="65"/>
      <c r="N159" s="171" t="str">
        <f t="shared" si="3"/>
        <v/>
      </c>
      <c r="O159" s="160" t="s">
        <v>1150</v>
      </c>
      <c r="P159" s="79"/>
    </row>
    <row r="160" spans="1:16" s="7" customFormat="1" ht="24.75" customHeight="1" outlineLevel="1" thickBot="1" x14ac:dyDescent="0.3">
      <c r="A160" s="142">
        <v>47</v>
      </c>
      <c r="B160" s="159" t="s">
        <v>2665</v>
      </c>
      <c r="C160" s="161" t="s">
        <v>31</v>
      </c>
      <c r="D160" s="63"/>
      <c r="E160" s="143"/>
      <c r="F160" s="143"/>
      <c r="G160" s="158" t="str">
        <f>IF(AND(E160&lt;&gt;"",F160&lt;&gt;""),((F160-E160)/30),"")</f>
        <v/>
      </c>
      <c r="H160" s="64"/>
      <c r="I160" s="63"/>
      <c r="J160" s="63"/>
      <c r="K160" s="68"/>
      <c r="L160" s="100" t="str">
        <f>+IF(AND(K160&gt;0,O160="Ejecución"),(K160/877802)*Tabla28[[#This Row],[% participación]],IF(AND(K160&gt;0,O160&lt;&gt;"Ejecución"),"-",""))</f>
        <v/>
      </c>
      <c r="M160" s="65"/>
      <c r="N160" s="171" t="str">
        <f t="shared" si="3"/>
        <v/>
      </c>
      <c r="O160" s="160" t="s">
        <v>1150</v>
      </c>
      <c r="P160" s="79"/>
    </row>
    <row r="161" spans="1:28" ht="23.1" customHeight="1" thickBot="1" x14ac:dyDescent="0.3">
      <c r="O161" s="173" t="str">
        <f>HYPERLINK("#MI_Oferente_Singular!A1","INICIO")</f>
        <v>INICIO</v>
      </c>
    </row>
    <row r="162" spans="1:28" s="19" customFormat="1" ht="31.5" customHeight="1" thickBot="1" x14ac:dyDescent="0.3">
      <c r="A162" s="203" t="s">
        <v>13</v>
      </c>
      <c r="B162" s="204"/>
      <c r="C162" s="204"/>
      <c r="D162" s="204"/>
      <c r="E162" s="205"/>
      <c r="F162" s="204" t="s">
        <v>15</v>
      </c>
      <c r="G162" s="204"/>
      <c r="H162" s="204"/>
      <c r="I162" s="203" t="s">
        <v>16</v>
      </c>
      <c r="J162" s="204"/>
      <c r="K162" s="204"/>
      <c r="L162" s="204"/>
      <c r="M162" s="204"/>
      <c r="N162" s="204"/>
      <c r="O162" s="205"/>
      <c r="P162" s="76"/>
    </row>
    <row r="163" spans="1:28" ht="51.75" customHeight="1" x14ac:dyDescent="0.25">
      <c r="A163" s="206" t="s">
        <v>2660</v>
      </c>
      <c r="B163" s="207"/>
      <c r="C163" s="207"/>
      <c r="D163" s="207"/>
      <c r="E163" s="208"/>
      <c r="F163" s="209" t="s">
        <v>2661</v>
      </c>
      <c r="G163" s="209"/>
      <c r="H163" s="209"/>
      <c r="I163" s="206" t="s">
        <v>2630</v>
      </c>
      <c r="J163" s="207"/>
      <c r="K163" s="207"/>
      <c r="L163" s="207"/>
      <c r="M163" s="207"/>
      <c r="N163" s="207"/>
      <c r="O163" s="208"/>
    </row>
    <row r="164" spans="1:28" ht="9" customHeight="1" x14ac:dyDescent="0.25">
      <c r="A164" s="29"/>
      <c r="B164" s="30"/>
      <c r="C164" s="30"/>
      <c r="E164" s="8"/>
      <c r="F164" s="30"/>
      <c r="G164" s="30"/>
      <c r="H164" s="30"/>
      <c r="I164" s="29"/>
      <c r="J164" s="30"/>
      <c r="K164" s="5"/>
      <c r="L164" s="5"/>
      <c r="M164" s="5"/>
      <c r="N164" s="155"/>
      <c r="O164" s="8"/>
      <c r="Q164" s="4" t="s">
        <v>2644</v>
      </c>
    </row>
    <row r="165" spans="1:28" x14ac:dyDescent="0.25">
      <c r="A165" s="9"/>
      <c r="B165" s="210" t="s">
        <v>2614</v>
      </c>
      <c r="C165" s="210"/>
      <c r="D165" s="210"/>
      <c r="E165" s="8"/>
      <c r="F165" s="5"/>
      <c r="G165" s="211" t="s">
        <v>2614</v>
      </c>
      <c r="H165" s="211"/>
      <c r="I165" s="212" t="s">
        <v>1164</v>
      </c>
      <c r="J165" s="213"/>
      <c r="K165" s="213"/>
      <c r="L165" s="213"/>
      <c r="M165" s="213"/>
      <c r="N165" s="107" t="s">
        <v>1148</v>
      </c>
      <c r="O165" s="8"/>
      <c r="S165" s="51"/>
    </row>
    <row r="166" spans="1:28" x14ac:dyDescent="0.25">
      <c r="A166" s="9"/>
      <c r="B166" s="5"/>
      <c r="C166" s="5"/>
      <c r="D166" s="156" t="s">
        <v>14</v>
      </c>
      <c r="E166" s="8"/>
      <c r="F166" s="5"/>
      <c r="G166" s="26" t="s">
        <v>14</v>
      </c>
      <c r="I166" s="9"/>
      <c r="J166" s="5"/>
      <c r="K166" s="5"/>
      <c r="L166" s="5"/>
      <c r="M166" s="5"/>
      <c r="N166" s="5"/>
      <c r="O166" s="8"/>
    </row>
    <row r="167" spans="1:28" x14ac:dyDescent="0.25">
      <c r="A167" s="9"/>
      <c r="D167" s="107" t="s">
        <v>26</v>
      </c>
      <c r="E167" s="8"/>
      <c r="F167" s="5"/>
      <c r="G167" s="107" t="s">
        <v>26</v>
      </c>
      <c r="I167" s="214" t="s">
        <v>2643</v>
      </c>
      <c r="J167" s="215"/>
      <c r="K167" s="215"/>
      <c r="L167" s="215"/>
      <c r="M167" s="215"/>
      <c r="N167" s="215"/>
      <c r="O167" s="216"/>
      <c r="U167" s="51"/>
    </row>
    <row r="168" spans="1:28" x14ac:dyDescent="0.25">
      <c r="A168" s="9"/>
      <c r="B168" s="233" t="s">
        <v>2658</v>
      </c>
      <c r="C168" s="233"/>
      <c r="D168" s="233"/>
      <c r="E168" s="8"/>
      <c r="F168" s="5"/>
      <c r="H168" s="81" t="s">
        <v>2657</v>
      </c>
      <c r="I168" s="214"/>
      <c r="J168" s="215"/>
      <c r="K168" s="215"/>
      <c r="L168" s="215"/>
      <c r="M168" s="215"/>
      <c r="N168" s="215"/>
      <c r="O168" s="216"/>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3" t="s">
        <v>2668</v>
      </c>
      <c r="B172" s="204"/>
      <c r="C172" s="204"/>
      <c r="D172" s="204"/>
      <c r="E172" s="204"/>
      <c r="F172" s="204"/>
      <c r="G172" s="204"/>
      <c r="H172" s="204"/>
      <c r="I172" s="204"/>
      <c r="J172" s="204"/>
      <c r="K172" s="204"/>
      <c r="L172" s="204"/>
      <c r="M172" s="204"/>
      <c r="N172" s="204"/>
      <c r="O172" s="205"/>
      <c r="P172" s="76"/>
    </row>
    <row r="173" spans="1:28" ht="15" customHeight="1" x14ac:dyDescent="0.25">
      <c r="A173" s="197" t="s">
        <v>2674</v>
      </c>
      <c r="B173" s="198"/>
      <c r="C173" s="198"/>
      <c r="D173" s="198"/>
      <c r="E173" s="198"/>
      <c r="F173" s="198"/>
      <c r="G173" s="198"/>
      <c r="H173" s="198"/>
      <c r="I173" s="198"/>
      <c r="J173" s="198"/>
      <c r="K173" s="198"/>
      <c r="L173" s="198"/>
      <c r="M173" s="198"/>
      <c r="N173" s="198"/>
      <c r="O173" s="199"/>
    </row>
    <row r="174" spans="1:28" ht="24" thickBot="1" x14ac:dyDescent="0.3">
      <c r="A174" s="200"/>
      <c r="B174" s="201"/>
      <c r="C174" s="201"/>
      <c r="D174" s="201"/>
      <c r="E174" s="201"/>
      <c r="F174" s="201"/>
      <c r="G174" s="201"/>
      <c r="H174" s="201"/>
      <c r="I174" s="201"/>
      <c r="J174" s="201"/>
      <c r="K174" s="201"/>
      <c r="L174" s="201"/>
      <c r="M174" s="201"/>
      <c r="N174" s="201"/>
      <c r="O174" s="202"/>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4" t="s">
        <v>2669</v>
      </c>
      <c r="C176" s="224"/>
      <c r="D176" s="224"/>
      <c r="E176" s="224"/>
      <c r="F176" s="224"/>
      <c r="G176" s="224"/>
      <c r="H176" s="20"/>
      <c r="I176" s="177" t="s">
        <v>2675</v>
      </c>
      <c r="J176" s="178"/>
      <c r="K176" s="178"/>
      <c r="L176" s="178"/>
      <c r="M176" s="178"/>
      <c r="O176" s="173" t="str">
        <f>HYPERLINK("#MI_Oferente_Singular!A1","INICIO")</f>
        <v>INICIO</v>
      </c>
      <c r="Q176" s="19"/>
      <c r="R176" s="19"/>
      <c r="S176" s="19"/>
      <c r="T176" s="19"/>
      <c r="U176" s="19"/>
      <c r="V176" s="19"/>
      <c r="W176" s="19"/>
      <c r="X176" s="19"/>
      <c r="Y176" s="19"/>
      <c r="Z176" s="19"/>
      <c r="AA176" s="19"/>
      <c r="AB176" s="19"/>
    </row>
    <row r="177" spans="1:28" ht="23.25" x14ac:dyDescent="0.25">
      <c r="A177" s="9"/>
      <c r="B177" s="225" t="s">
        <v>17</v>
      </c>
      <c r="C177" s="226"/>
      <c r="D177" s="227"/>
      <c r="E177" s="177" t="s">
        <v>2615</v>
      </c>
      <c r="F177" s="178"/>
      <c r="G177" s="231"/>
      <c r="H177" s="5"/>
      <c r="I177" s="225" t="s">
        <v>17</v>
      </c>
      <c r="J177" s="226"/>
      <c r="K177" s="226"/>
      <c r="L177" s="227"/>
      <c r="M177" s="179" t="s">
        <v>2672</v>
      </c>
      <c r="O177" s="8"/>
      <c r="Q177" s="19"/>
      <c r="R177" s="19"/>
      <c r="S177" s="19"/>
      <c r="T177" s="19"/>
      <c r="U177" s="19"/>
      <c r="V177" s="19"/>
      <c r="W177" s="19"/>
      <c r="X177" s="19"/>
      <c r="Y177" s="19"/>
      <c r="Z177" s="19"/>
      <c r="AA177" s="19"/>
      <c r="AB177" s="19"/>
    </row>
    <row r="178" spans="1:28" ht="23.25" x14ac:dyDescent="0.25">
      <c r="A178" s="9"/>
      <c r="B178" s="228"/>
      <c r="C178" s="229"/>
      <c r="D178" s="230"/>
      <c r="E178" s="165" t="s">
        <v>2616</v>
      </c>
      <c r="F178" s="28" t="s">
        <v>2617</v>
      </c>
      <c r="G178" s="28" t="s">
        <v>2618</v>
      </c>
      <c r="H178" s="5"/>
      <c r="I178" s="228"/>
      <c r="J178" s="229"/>
      <c r="K178" s="229"/>
      <c r="L178" s="230"/>
      <c r="M178" s="180"/>
      <c r="O178" s="8"/>
      <c r="Q178" s="19"/>
      <c r="R178" s="28" t="s">
        <v>2618</v>
      </c>
      <c r="S178" s="19"/>
      <c r="T178" s="19"/>
      <c r="U178" s="236" t="s">
        <v>1165</v>
      </c>
      <c r="V178" s="236"/>
      <c r="W178" s="236"/>
      <c r="X178" s="24">
        <v>0.02</v>
      </c>
      <c r="Y178" s="162"/>
      <c r="Z178" s="163" t="str">
        <f>IF(Y178&gt;0,SUM(E180+Y178),"")</f>
        <v/>
      </c>
      <c r="AA178" s="19"/>
      <c r="AB178" s="19"/>
    </row>
    <row r="179" spans="1:28" ht="23.25" x14ac:dyDescent="0.25">
      <c r="A179" s="9"/>
      <c r="B179" s="190" t="s">
        <v>2669</v>
      </c>
      <c r="C179" s="190"/>
      <c r="D179" s="190"/>
      <c r="E179" s="169">
        <v>0.02</v>
      </c>
      <c r="F179" s="168">
        <v>0.01</v>
      </c>
      <c r="G179" s="163">
        <f>IF(F179&gt;0,SUM(E179+F179),"")</f>
        <v>0.03</v>
      </c>
      <c r="H179" s="5"/>
      <c r="I179" s="190" t="s">
        <v>2671</v>
      </c>
      <c r="J179" s="190"/>
      <c r="K179" s="190"/>
      <c r="L179" s="190"/>
      <c r="M179" s="170">
        <v>0.02</v>
      </c>
      <c r="O179" s="8"/>
      <c r="Q179" s="19"/>
      <c r="R179" s="157">
        <f>IF(M179&gt;0,SUM(L179+M179),"")</f>
        <v>0.02</v>
      </c>
      <c r="T179" s="19"/>
      <c r="U179" s="236" t="s">
        <v>1166</v>
      </c>
      <c r="V179" s="236"/>
      <c r="W179" s="236"/>
      <c r="X179" s="24">
        <v>0.02</v>
      </c>
      <c r="Y179" s="162"/>
      <c r="Z179" s="163" t="str">
        <f>IF(Y179&gt;0,SUM(E181+Y179),"")</f>
        <v/>
      </c>
      <c r="AA179" s="19"/>
      <c r="AB179" s="19"/>
    </row>
    <row r="180" spans="1:28" ht="23.25" hidden="1" x14ac:dyDescent="0.25">
      <c r="A180" s="9"/>
      <c r="B180" s="176"/>
      <c r="C180" s="176"/>
      <c r="D180" s="176"/>
      <c r="E180" s="167"/>
      <c r="H180" s="5"/>
      <c r="I180" s="176"/>
      <c r="J180" s="176"/>
      <c r="K180" s="176"/>
      <c r="L180" s="176"/>
      <c r="M180" s="5"/>
      <c r="O180" s="8"/>
      <c r="Q180" s="19"/>
      <c r="R180" s="157" t="str">
        <f>IF(S180&gt;0,SUM(L180+S180),"")</f>
        <v/>
      </c>
      <c r="S180" s="162"/>
      <c r="T180" s="19"/>
      <c r="U180" s="236" t="s">
        <v>1167</v>
      </c>
      <c r="V180" s="236"/>
      <c r="W180" s="236"/>
      <c r="X180" s="24">
        <v>0.03</v>
      </c>
      <c r="Y180" s="162"/>
      <c r="Z180" s="163" t="str">
        <f>IF(Y180&gt;0,SUM(E182+Y180),"")</f>
        <v/>
      </c>
      <c r="AA180" s="19"/>
      <c r="AB180" s="19"/>
    </row>
    <row r="181" spans="1:28" ht="23.25" hidden="1" x14ac:dyDescent="0.25">
      <c r="A181" s="9"/>
      <c r="B181" s="176"/>
      <c r="C181" s="176"/>
      <c r="D181" s="176"/>
      <c r="E181" s="167"/>
      <c r="H181" s="5"/>
      <c r="I181" s="176"/>
      <c r="J181" s="176"/>
      <c r="K181" s="176"/>
      <c r="L181" s="176"/>
      <c r="M181" s="5"/>
      <c r="O181" s="8"/>
      <c r="Q181" s="19"/>
      <c r="R181" s="157" t="str">
        <f>IF(S181&gt;0,SUM(L181+S181),"")</f>
        <v/>
      </c>
      <c r="S181" s="162"/>
      <c r="T181" s="19"/>
      <c r="U181" s="19"/>
      <c r="V181" s="19"/>
      <c r="W181" s="19"/>
      <c r="X181" s="19"/>
      <c r="Y181" s="19"/>
      <c r="Z181" s="19"/>
      <c r="AA181" s="19"/>
      <c r="AB181" s="19"/>
    </row>
    <row r="182" spans="1:28" ht="23.25" hidden="1" x14ac:dyDescent="0.25">
      <c r="A182" s="9"/>
      <c r="B182" s="176"/>
      <c r="C182" s="176"/>
      <c r="D182" s="176"/>
      <c r="E182" s="167"/>
      <c r="H182" s="5"/>
      <c r="I182" s="176"/>
      <c r="J182" s="176"/>
      <c r="K182" s="176"/>
      <c r="L182" s="176"/>
      <c r="M182" s="5"/>
      <c r="O182" s="8"/>
      <c r="Q182" s="19"/>
      <c r="R182" s="157" t="str">
        <f>IF(S182&gt;0,SUM(L182+S182),"")</f>
        <v/>
      </c>
      <c r="S182" s="162"/>
      <c r="T182" s="19"/>
      <c r="U182" s="19"/>
      <c r="V182" s="19"/>
      <c r="W182" s="19"/>
      <c r="X182" s="19"/>
      <c r="Y182" s="19"/>
      <c r="Z182" s="19"/>
      <c r="AA182" s="19"/>
      <c r="AB182" s="19"/>
    </row>
    <row r="183" spans="1:28" ht="23.25" x14ac:dyDescent="0.25">
      <c r="A183" s="9"/>
      <c r="B183" s="5"/>
      <c r="C183" s="5"/>
      <c r="D183" s="5"/>
      <c r="E183" s="5"/>
      <c r="F183" s="5"/>
      <c r="G183" s="5"/>
      <c r="H183" s="5"/>
      <c r="I183" s="176"/>
      <c r="J183" s="176"/>
      <c r="K183" s="176"/>
      <c r="L183" s="176"/>
      <c r="M183" s="5"/>
      <c r="O183" s="8"/>
      <c r="Q183" s="19"/>
      <c r="R183" s="157" t="str">
        <f>IF(S183&gt;0,SUM(L183+S183),"")</f>
        <v/>
      </c>
      <c r="S183" s="162"/>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4">
        <f>+SUM(G179:G182)</f>
        <v>0.03</v>
      </c>
      <c r="D185" s="91" t="s">
        <v>2628</v>
      </c>
      <c r="E185" s="94">
        <f>+(C185*SUM(K20:K35))</f>
        <v>88076986.200000003</v>
      </c>
      <c r="F185" s="92"/>
      <c r="G185" s="93"/>
      <c r="H185" s="88"/>
      <c r="I185" s="90" t="s">
        <v>2627</v>
      </c>
      <c r="J185" s="164">
        <f>+SUM(M179:M183)</f>
        <v>0.02</v>
      </c>
      <c r="K185" s="235" t="s">
        <v>2628</v>
      </c>
      <c r="L185" s="235"/>
      <c r="M185" s="94">
        <f>+J185*(SUM(K20:K35))</f>
        <v>58717990.800000004</v>
      </c>
      <c r="N185" s="95"/>
      <c r="O185" s="96"/>
    </row>
    <row r="186" spans="1:28" ht="15.75" thickBot="1" x14ac:dyDescent="0.3">
      <c r="A186" s="10"/>
      <c r="B186" s="97"/>
      <c r="C186" s="97"/>
      <c r="D186" s="97"/>
      <c r="E186" s="97"/>
      <c r="F186" s="97"/>
      <c r="G186" s="97"/>
      <c r="H186" s="97"/>
      <c r="I186" s="166" t="s">
        <v>2673</v>
      </c>
      <c r="J186" s="97"/>
      <c r="K186" s="97"/>
      <c r="L186" s="97"/>
      <c r="M186" s="97"/>
      <c r="N186" s="98"/>
      <c r="O186" s="99"/>
    </row>
    <row r="187" spans="1:28" ht="8.25" customHeight="1" thickBot="1" x14ac:dyDescent="0.3"/>
    <row r="188" spans="1:28" s="19" customFormat="1" ht="31.5" customHeight="1" thickBot="1" x14ac:dyDescent="0.3">
      <c r="A188" s="203" t="s">
        <v>18</v>
      </c>
      <c r="B188" s="204"/>
      <c r="C188" s="204"/>
      <c r="D188" s="204"/>
      <c r="E188" s="204"/>
      <c r="F188" s="204"/>
      <c r="G188" s="204"/>
      <c r="H188" s="204"/>
      <c r="I188" s="204"/>
      <c r="J188" s="204"/>
      <c r="K188" s="204"/>
      <c r="L188" s="204"/>
      <c r="M188" s="204"/>
      <c r="N188" s="204"/>
      <c r="O188" s="205"/>
      <c r="P188" s="76"/>
    </row>
    <row r="189" spans="1:28" ht="15" customHeight="1" x14ac:dyDescent="0.25">
      <c r="A189" s="197" t="s">
        <v>19</v>
      </c>
      <c r="B189" s="198"/>
      <c r="C189" s="198"/>
      <c r="D189" s="198"/>
      <c r="E189" s="198"/>
      <c r="F189" s="198"/>
      <c r="G189" s="198"/>
      <c r="H189" s="198"/>
      <c r="I189" s="198"/>
      <c r="J189" s="198"/>
      <c r="K189" s="198"/>
      <c r="L189" s="198"/>
      <c r="M189" s="198"/>
      <c r="N189" s="198"/>
      <c r="O189" s="199"/>
    </row>
    <row r="190" spans="1:28" ht="15.75" thickBot="1" x14ac:dyDescent="0.3">
      <c r="A190" s="200"/>
      <c r="B190" s="201"/>
      <c r="C190" s="201"/>
      <c r="D190" s="201"/>
      <c r="E190" s="201"/>
      <c r="F190" s="201"/>
      <c r="G190" s="201"/>
      <c r="H190" s="201"/>
      <c r="I190" s="201"/>
      <c r="J190" s="201"/>
      <c r="K190" s="201"/>
      <c r="L190" s="201"/>
      <c r="M190" s="201"/>
      <c r="N190" s="201"/>
      <c r="O190" s="202"/>
    </row>
    <row r="191" spans="1:28" ht="21.75" thickBot="1" x14ac:dyDescent="0.3">
      <c r="A191" s="9"/>
      <c r="B191" s="5"/>
      <c r="C191" s="5"/>
      <c r="D191" s="5"/>
      <c r="E191" s="5"/>
      <c r="F191" s="5"/>
      <c r="G191" s="5"/>
      <c r="H191" s="5"/>
      <c r="I191" s="5"/>
      <c r="J191" s="5"/>
      <c r="K191" s="5"/>
      <c r="L191" s="5"/>
      <c r="M191" s="5"/>
      <c r="N191" s="5"/>
      <c r="O191" s="173" t="str">
        <f>HYPERLINK("#MI_Oferente_Singular!A1","INICIO")</f>
        <v>INICIO</v>
      </c>
      <c r="Q191" s="151"/>
      <c r="R191" s="151"/>
      <c r="S191" s="151"/>
      <c r="T191" s="151"/>
    </row>
    <row r="192" spans="1:28" x14ac:dyDescent="0.25">
      <c r="A192" s="9"/>
      <c r="B192" s="194" t="s">
        <v>2636</v>
      </c>
      <c r="C192" s="194"/>
      <c r="E192" s="5" t="s">
        <v>20</v>
      </c>
      <c r="H192" s="26" t="s">
        <v>24</v>
      </c>
      <c r="J192" s="5" t="s">
        <v>2637</v>
      </c>
      <c r="K192" s="5"/>
      <c r="M192" s="5"/>
      <c r="N192" s="5"/>
      <c r="O192" s="8"/>
      <c r="Q192" s="152"/>
      <c r="R192" s="153"/>
      <c r="S192" s="153"/>
      <c r="T192" s="152"/>
    </row>
    <row r="193" spans="1:18" x14ac:dyDescent="0.25">
      <c r="A193" s="9"/>
      <c r="C193" s="123">
        <v>42124</v>
      </c>
      <c r="D193" s="5"/>
      <c r="E193" s="124">
        <v>952</v>
      </c>
      <c r="F193" s="5"/>
      <c r="G193" s="5"/>
      <c r="H193" s="145" t="s">
        <v>2696</v>
      </c>
      <c r="J193" s="5"/>
      <c r="K193" s="125">
        <v>42678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3" t="s">
        <v>29</v>
      </c>
      <c r="B197" s="204"/>
      <c r="C197" s="204"/>
      <c r="D197" s="204"/>
      <c r="E197" s="204"/>
      <c r="F197" s="204"/>
      <c r="G197" s="204"/>
      <c r="H197" s="204"/>
      <c r="I197" s="204"/>
      <c r="J197" s="204"/>
      <c r="K197" s="204"/>
      <c r="L197" s="204"/>
      <c r="M197" s="204"/>
      <c r="N197" s="204"/>
      <c r="O197" s="205"/>
      <c r="P197" s="76"/>
    </row>
    <row r="198" spans="1:18" ht="21.75" thickBot="1" x14ac:dyDescent="0.3">
      <c r="A198" s="9"/>
      <c r="B198" s="5"/>
      <c r="C198" s="5"/>
      <c r="D198" s="5"/>
      <c r="E198" s="5"/>
      <c r="F198" s="5"/>
      <c r="G198" s="5"/>
      <c r="H198" s="5"/>
      <c r="I198" s="5"/>
      <c r="J198" s="5"/>
      <c r="K198" s="5"/>
      <c r="L198" s="5"/>
      <c r="M198" s="5"/>
      <c r="N198" s="5"/>
      <c r="O198" s="173" t="str">
        <f>HYPERLINK("#MI_Oferente_Singular!A1","INICIO")</f>
        <v>INICIO</v>
      </c>
    </row>
    <row r="199" spans="1:18" ht="231" customHeight="1" x14ac:dyDescent="0.25">
      <c r="A199" s="9"/>
      <c r="B199" s="234" t="s">
        <v>2659</v>
      </c>
      <c r="C199" s="234"/>
      <c r="D199" s="234"/>
      <c r="E199" s="234"/>
      <c r="F199" s="234"/>
      <c r="G199" s="234"/>
      <c r="H199" s="234"/>
      <c r="I199" s="234"/>
      <c r="J199" s="234"/>
      <c r="K199" s="234"/>
      <c r="L199" s="234"/>
      <c r="M199" s="234"/>
      <c r="N199" s="234"/>
      <c r="O199" s="8"/>
    </row>
    <row r="200" spans="1:18" x14ac:dyDescent="0.25">
      <c r="A200" s="9"/>
      <c r="B200" s="191"/>
      <c r="C200" s="191"/>
      <c r="D200" s="191"/>
      <c r="E200" s="191"/>
      <c r="F200" s="191"/>
      <c r="G200" s="191"/>
      <c r="H200" s="191"/>
      <c r="I200" s="191"/>
      <c r="J200" s="191"/>
      <c r="K200" s="191"/>
      <c r="L200" s="191"/>
      <c r="M200" s="191"/>
      <c r="N200" s="191"/>
      <c r="O200" s="8"/>
    </row>
    <row r="201" spans="1:18" x14ac:dyDescent="0.25">
      <c r="A201" s="9"/>
      <c r="B201" s="192" t="s">
        <v>2648</v>
      </c>
      <c r="C201" s="193"/>
      <c r="D201" s="193"/>
      <c r="E201" s="193"/>
      <c r="F201" s="193"/>
      <c r="G201" s="193"/>
      <c r="H201" s="193"/>
      <c r="I201" s="193"/>
      <c r="J201" s="193"/>
      <c r="K201" s="193"/>
      <c r="L201" s="193"/>
      <c r="M201" s="193"/>
      <c r="N201" s="193"/>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6" t="s">
        <v>2691</v>
      </c>
      <c r="J211" s="27" t="s">
        <v>2622</v>
      </c>
      <c r="K211" s="146" t="s">
        <v>2691</v>
      </c>
      <c r="L211" s="21"/>
      <c r="M211" s="21"/>
      <c r="N211" s="21"/>
      <c r="O211" s="8"/>
    </row>
    <row r="212" spans="1:15" x14ac:dyDescent="0.25">
      <c r="A212" s="9"/>
      <c r="B212" s="27" t="s">
        <v>2619</v>
      </c>
      <c r="C212" s="145" t="s">
        <v>2696</v>
      </c>
      <c r="D212" s="21"/>
      <c r="G212" s="27" t="s">
        <v>2621</v>
      </c>
      <c r="H212" s="146" t="s">
        <v>2692</v>
      </c>
      <c r="J212" s="27" t="s">
        <v>2623</v>
      </c>
      <c r="K212" s="145" t="s">
        <v>2695</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2.xml><?xml version="1.0" encoding="utf-8"?>
<ds:datastoreItem xmlns:ds="http://schemas.openxmlformats.org/officeDocument/2006/customXml" ds:itemID="{C23AF758-FE66-4139-95C9-C5B2D76273A0}">
  <ds:schemaRefs>
    <ds:schemaRef ds:uri="http://schemas.microsoft.com/DataMashup"/>
  </ds:schemaRefs>
</ds:datastoreItem>
</file>

<file path=customXml/itemProps3.xml><?xml version="1.0" encoding="utf-8"?>
<ds:datastoreItem xmlns:ds="http://schemas.openxmlformats.org/officeDocument/2006/customXml" ds:itemID="{68BC7B1A-D9B2-44FB-A624-0211F9080949}">
  <ds:schemaRefs>
    <ds:schemaRef ds:uri="http://purl.org/dc/elements/1.1/"/>
    <ds:schemaRef ds:uri="a65d333d-5b59-4810-bc94-b80d9325abbc"/>
    <ds:schemaRef ds:uri="http://purl.org/dc/dcmitype/"/>
    <ds:schemaRef ds:uri="http://schemas.openxmlformats.org/package/2006/metadata/core-properties"/>
    <ds:schemaRef ds:uri="http://purl.org/dc/terms/"/>
    <ds:schemaRef ds:uri="http://schemas.microsoft.com/office/2006/documentManagement/types"/>
    <ds:schemaRef ds:uri="http://www.w3.org/XML/1998/namespace"/>
    <ds:schemaRef ds:uri="http://schemas.microsoft.com/office/infopath/2007/PartnerControls"/>
    <ds:schemaRef ds:uri="4fb10211-09fb-4e80-9f0b-184718d5d98c"/>
    <ds:schemaRef ds:uri="http://schemas.microsoft.com/office/2006/metadata/properties"/>
  </ds:schemaRefs>
</ds:datastoreItem>
</file>

<file path=customXml/itemProps4.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Elvi</cp:lastModifiedBy>
  <cp:lastPrinted>2020-12-29T14:56:20Z</cp:lastPrinted>
  <dcterms:created xsi:type="dcterms:W3CDTF">2020-10-14T21:57:42Z</dcterms:created>
  <dcterms:modified xsi:type="dcterms:W3CDTF">2020-12-29T19:18:07Z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