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ryo\Desktop\banco de oferente nuevo\2021\fac\SAN MARCOS CDI\"/>
    </mc:Choice>
  </mc:AlternateContent>
  <xr:revisionPtr revIDLastSave="0" documentId="13_ncr:1_{ADCEB85D-8598-4DCB-8140-A4E2983C353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<sst xmlns="http://schemas.openxmlformats.org/spreadsheetml/2006/main" count="3186" uniqueCount="2731">
  <si>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</si>
  <si>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</si>
  <si>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</si>
  <si>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</si>
  <si>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</si>
  <si>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</si>
  <si>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</si>
  <si>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</si>
  <si>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</si>
  <si>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</si>
  <si>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</si>
  <si>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</si>
  <si>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</si>
  <si>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</si>
  <si>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</si>
  <si>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</si>
  <si>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</si>
  <si>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</si>
  <si>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</si>
  <si>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</si>
  <si>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</si>
  <si>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</si>
  <si>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</si>
  <si>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</si>
  <si>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</si>
  <si>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</si>
  <si>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</si>
  <si>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</si>
  <si>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</si>
  <si>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</si>
  <si>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</si>
  <si>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</si>
  <si>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</si>
  <si>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</si>
  <si>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</si>
  <si>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</si>
  <si>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</si>
  <si>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</si>
  <si>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</si>
  <si>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</si>
  <si>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</si>
  <si>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</si>
  <si>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</si>
  <si>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</si>
  <si>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</si>
  <si>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</si>
  <si>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</si>
  <si>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</si>
  <si>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</si>
  <si>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</si>
  <si>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</si>
  <si>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</si>
  <si>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</si>
  <si>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</si>
  <si>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</si>
  <si>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</si>
  <si>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</si>
  <si>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</si>
  <si>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</si>
  <si>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</si>
  <si>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</si>
  <si>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</si>
  <si>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</si>
  <si>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</si>
  <si>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</si>
  <si>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</si>
  <si>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</si>
  <si>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</si>
  <si>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</si>
  <si>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</si>
  <si>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</si>
  <si>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</si>
  <si>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</si>
  <si>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</si>
  <si>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</si>
  <si>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</si>
  <si>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</si>
  <si>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</si>
  <si>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</si>
  <si>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</si>
  <si>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</si>
  <si>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</si>
  <si>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</si>
  <si>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</si>
  <si>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</si>
  <si>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</si>
  <si>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</si>
  <si>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</si>
  <si>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</si>
  <si>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</si>
  <si>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</si>
  <si>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</si>
  <si>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</si>
  <si>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</si>
  <si>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</si>
  <si>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</si>
  <si>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</si>
  <si>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</si>
  <si>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</si>
  <si>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</si>
  <si>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</si>
  <si>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</si>
  <si>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</si>
  <si>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</si>
  <si>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</si>
  <si>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</si>
  <si>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</si>
  <si>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</si>
  <si>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</si>
  <si>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</si>
  <si>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</si>
  <si>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</si>
  <si>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</si>
  <si>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</si>
  <si>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</si>
  <si>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</si>
  <si>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</si>
  <si>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</si>
  <si>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</si>
  <si>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</si>
  <si>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</si>
  <si>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</si>
  <si>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</si>
  <si>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</si>
  <si>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</si>
  <si>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</si>
  <si>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</si>
  <si>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</si>
  <si>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</si>
  <si>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</si>
  <si>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</si>
  <si>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</si>
  <si>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</si>
  <si>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</si>
  <si>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</si>
  <si>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</si>
  <si>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</si>
  <si>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</si>
  <si>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</si>
  <si>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</si>
  <si>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</si>
  <si>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</si>
  <si>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</si>
  <si>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</si>
  <si>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</si>
  <si>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</si>
  <si>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</si>
  <si>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</si>
  <si>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</si>
  <si>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</si>
  <si>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</si>
  <si>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</si>
  <si>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</si>
  <si>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</si>
  <si>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</si>
  <si>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</si>
  <si>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</si>
  <si>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</si>
  <si>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</si>
  <si>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</si>
  <si>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</si>
  <si>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</si>
  <si>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</si>
  <si>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</si>
  <si>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</si>
  <si>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</si>
  <si>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</si>
  <si>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</si>
  <si>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</si>
  <si>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</si>
  <si>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</si>
  <si>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</si>
  <si>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</si>
  <si>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</si>
  <si>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</si>
  <si>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</si>
  <si>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</si>
  <si>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</si>
  <si>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</si>
  <si>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</si>
  <si>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</si>
  <si>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</si>
  <si>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</si>
  <si>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</si>
  <si>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</si>
  <si>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</si>
  <si>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</si>
  <si>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</si>
  <si>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</si>
  <si>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</si>
  <si>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</si>
  <si>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</si>
  <si>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</si>
  <si>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</si>
  <si>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</si>
  <si>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</si>
  <si>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</si>
  <si>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</si>
  <si>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</si>
  <si>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</si>
  <si>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</si>
  <si>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</si>
  <si>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</si>
  <si>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</si>
  <si>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</si>
  <si>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</si>
  <si>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</si>
  <si>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</si>
  <si>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</si>
  <si>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</si>
  <si>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</si>
  <si>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</si>
  <si>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</si>
  <si>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</si>
  <si>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</si>
  <si>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</si>
  <si>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</si>
  <si>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</si>
  <si>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</si>
  <si>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</si>
  <si>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</si>
  <si>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</si>
  <si>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</si>
  <si>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</si>
  <si>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</si>
  <si>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</si>
  <si>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</si>
  <si>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</si>
  <si>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</si>
  <si>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</si>
  <si>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</si>
  <si>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</si>
  <si>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</si>
  <si>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</si>
  <si>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</si>
  <si>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</si>
  <si>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</si>
  <si>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</si>
  <si>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</si>
  <si>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</si>
  <si>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</si>
  <si>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</si>
  <si>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</si>
  <si>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</si>
  <si>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</si>
  <si>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</si>
  <si>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</si>
  <si>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</si>
  <si>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</si>
  <si>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</si>
  <si>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</si>
  <si>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</si>
  <si>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</si>
  <si>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</si>
  <si>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</si>
  <si>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</si>
  <si>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</si>
  <si>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</si>
  <si>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</si>
  <si>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</si>
  <si>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</si>
  <si>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</si>
  <si>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</si>
  <si>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</si>
  <si>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</si>
  <si>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</si>
  <si>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</si>
  <si>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</si>
  <si>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</si>
  <si>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</si>
  <si>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</si>
  <si>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</si>
  <si>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</si>
  <si>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</si>
  <si>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</si>
  <si>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</si>
  <si>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</si>
  <si>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</si>
  <si>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</si>
  <si>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</si>
  <si>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</si>
  <si>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</si>
  <si>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</si>
  <si>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</si>
  <si>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</si>
  <si>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</si>
  <si>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</si>
  <si>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</si>
  <si>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</si>
  <si>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</si>
  <si>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</si>
  <si>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</si>
  <si>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</si>
  <si>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</si>
  <si>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</si>
  <si>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</si>
  <si>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</si>
  <si>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</si>
  <si>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</si>
  <si>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</si>
  <si>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</si>
  <si>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</si>
  <si>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</si>
  <si>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</si>
  <si>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</si>
  <si>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</si>
  <si>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</si>
  <si>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</si>
  <si>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</si>
  <si>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</si>
  <si>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</si>
  <si>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</si>
  <si>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</si>
  <si>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</si>
  <si>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</si>
  <si>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</si>
  <si>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</si>
  <si>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</si>
  <si>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</si>
  <si>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</si>
  <si>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</si>
  <si>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</si>
  <si>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</si>
  <si>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</si>
  <si>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</si>
  <si>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</si>
  <si>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</si>
  <si>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</si>
  <si>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</si>
  <si>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</si>
  <si>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</si>
  <si>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</si>
  <si>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</si>
  <si>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</si>
  <si>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</si>
  <si>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</si>
  <si>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</si>
  <si>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</si>
  <si>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</si>
  <si>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</si>
  <si>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</si>
  <si>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</si>
  <si>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</si>
  <si>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</si>
  <si>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</si>
  <si>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</si>
  <si>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</si>
  <si>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</si>
  <si>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</si>
  <si>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</si>
  <si>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</si>
  <si>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</si>
  <si>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</si>
  <si>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</si>
  <si>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</si>
  <si>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</si>
  <si>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</si>
  <si>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</si>
  <si>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</si>
  <si>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</si>
  <si>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</si>
  <si>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</si>
  <si>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</si>
  <si>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</si>
  <si>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</si>
  <si>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</si>
  <si>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</si>
  <si>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</si>
  <si>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</si>
  <si>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</si>
  <si>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</si>
  <si>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</si>
  <si>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</si>
  <si>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</si>
  <si>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</si>
  <si>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</si>
  <si>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</si>
  <si>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</si>
  <si>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</si>
  <si>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</si>
  <si>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</si>
  <si>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</si>
  <si>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</si>
  <si>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</si>
  <si>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</si>
  <si>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</si>
  <si>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</si>
  <si>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</si>
  <si>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</si>
  <si>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</si>
  <si>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</si>
  <si>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</si>
  <si>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</si>
  <si>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</si>
  <si>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</si>
  <si>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</si>
  <si>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</si>
  <si>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</si>
  <si>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</si>
  <si>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</si>
  <si>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</si>
  <si>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</si>
  <si>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</si>
  <si>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</si>
  <si>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</si>
  <si>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</si>
  <si>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</si>
  <si>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</si>
  <si>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</si>
  <si>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</si>
  <si>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</si>
  <si>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</si>
  <si>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</si>
  <si>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</si>
  <si>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</si>
  <si>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</si>
  <si>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</si>
  <si>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</si>
  <si>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</si>
  <si>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</si>
  <si>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</si>
  <si>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</si>
  <si>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</si>
  <si>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</si>
  <si>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</si>
  <si>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</si>
  <si>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</si>
  <si>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</si>
  <si>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</si>
  <si>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</si>
  <si>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</si>
  <si>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</si>
  <si>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</si>
  <si>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</si>
  <si>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</si>
  <si>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</si>
  <si>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</si>
  <si>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</si>
  <si>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</si>
  <si>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</si>
  <si>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</si>
  <si>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</si>
  <si>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</si>
  <si>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</si>
  <si>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</si>
  <si>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</si>
  <si>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</si>
  <si>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</si>
  <si>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</si>
  <si>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</si>
  <si>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</si>
  <si>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</si>
  <si>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</si>
  <si>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</si>
  <si>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</si>
  <si>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</si>
  <si>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</si>
  <si>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</si>
  <si>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</si>
  <si>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</si>
  <si>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</si>
  <si>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</si>
  <si>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</si>
  <si>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</si>
  <si>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</si>
  <si>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</si>
  <si>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</si>
  <si>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</si>
  <si>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</si>
  <si>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</si>
  <si>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</si>
  <si>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</si>
  <si>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</si>
  <si>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</si>
  <si>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</si>
  <si>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</si>
  <si>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</si>
  <si>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</si>
  <si>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</si>
  <si>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</si>
  <si>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</si>
  <si>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</si>
  <si>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</si>
  <si>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</si>
  <si>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</si>
  <si>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</si>
  <si>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</si>
  <si>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</si>
  <si>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</si>
  <si>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</si>
  <si>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</si>
  <si>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</si>
  <si>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</si>
  <si>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</si>
  <si>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</si>
  <si>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</si>
  <si>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</si>
  <si>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</si>
  <si>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</si>
  <si>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</si>
  <si>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</si>
  <si>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</si>
  <si>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</si>
  <si>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</si>
  <si>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</si>
  <si>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</si>
  <si>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</si>
  <si>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</si>
  <si>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</si>
  <si>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</si>
  <si>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</si>
  <si>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</si>
  <si>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</si>
  <si>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</si>
  <si>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</si>
  <si>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</si>
  <si>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</si>
  <si>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</si>
  <si>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</si>
  <si>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</si>
  <si>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</si>
  <si>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</si>
  <si>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</si>
  <si>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</si>
  <si>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</si>
  <si>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</si>
  <si>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</si>
  <si>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</si>
  <si>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</si>
  <si>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</si>
  <si>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</si>
  <si>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</si>
  <si>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</si>
  <si>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</si>
  <si>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</si>
  <si>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</si>
  <si>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</si>
  <si>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</si>
  <si>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</si>
  <si>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</si>
  <si>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</si>
  <si>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</si>
  <si>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</si>
  <si>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</si>
  <si>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</si>
  <si>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</si>
  <si>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</si>
  <si>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</si>
  <si>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</si>
  <si>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</si>
  <si>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</si>
  <si>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</si>
  <si>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</si>
  <si>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</si>
  <si>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</si>
  <si>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</si>
  <si>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</si>
  <si>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</si>
  <si>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</si>
  <si>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</si>
  <si>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</si>
  <si>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</si>
  <si>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</si>
  <si>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</si>
  <si>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</si>
  <si>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</si>
  <si>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</si>
  <si>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</si>
  <si>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</si>
  <si>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</si>
  <si>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</si>
  <si>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</si>
  <si>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</si>
  <si>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</si>
  <si>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</si>
  <si>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</si>
  <si>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</si>
  <si>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</si>
  <si>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</si>
  <si>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</si>
  <si>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</si>
  <si>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</si>
  <si>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</si>
  <si>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</si>
  <si>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</si>
  <si>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</si>
  <si>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</si>
  <si>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</si>
  <si>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</si>
  <si>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</si>
  <si>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</si>
  <si>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</si>
  <si>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</si>
  <si>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</si>
  <si>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</si>
  <si>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</si>
  <si>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</si>
  <si>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</si>
  <si>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</si>
  <si>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</si>
  <si>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</si>
  <si>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</si>
  <si>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</si>
  <si>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</si>
  <si>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</si>
  <si>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</si>
  <si>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</si>
  <si>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</si>
  <si>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</si>
  <si>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</si>
  <si>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</si>
  <si>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</si>
  <si>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</si>
  <si>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</si>
  <si>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</si>
  <si>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</si>
  <si>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</si>
  <si>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</si>
  <si>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</si>
  <si>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</si>
  <si>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</si>
  <si>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</si>
  <si>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</si>
  <si>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</si>
  <si>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</si>
  <si>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</si>
  <si>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</si>
  <si>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</si>
  <si>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</si>
  <si>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</si>
  <si>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</si>
  <si>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</si>
  <si>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</si>
  <si>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</si>
  <si>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</si>
  <si>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</si>
  <si>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</si>
  <si>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</si>
  <si>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</si>
  <si>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</si>
  <si>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</si>
  <si>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</si>
  <si>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</si>
  <si>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</si>
  <si>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</si>
  <si>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</si>
  <si>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</si>
  <si>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</si>
  <si>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</si>
  <si>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</si>
  <si>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</si>
  <si>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</si>
  <si>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</si>
  <si>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</si>
  <si>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</si>
  <si>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</si>
  <si>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</si>
  <si>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</si>
  <si>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</si>
  <si>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</si>
  <si>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</si>
  <si>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</si>
  <si>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</si>
  <si>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</si>
  <si>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</si>
  <si>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</si>
  <si>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</si>
  <si>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</si>
  <si>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</si>
  <si>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</si>
  <si>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</si>
  <si>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</si>
  <si>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</si>
  <si>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</si>
  <si>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</si>
  <si>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</si>
  <si>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</si>
  <si>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</si>
  <si>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</si>
  <si>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</si>
  <si>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</si>
  <si>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</si>
  <si>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</si>
  <si>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</si>
  <si>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</si>
  <si>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</si>
  <si>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</si>
  <si>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</si>
  <si>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</si>
  <si>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</si>
  <si>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</si>
  <si>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</si>
  <si>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</si>
  <si>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</si>
  <si>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</si>
  <si>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</si>
  <si>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</si>
  <si>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</si>
  <si>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</si>
  <si>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</si>
  <si>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</si>
  <si>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</si>
  <si>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</si>
  <si>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</si>
  <si>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</si>
  <si>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</si>
  <si>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</si>
  <si>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</si>
  <si>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</si>
  <si>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</si>
  <si>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</si>
  <si>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</si>
  <si>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</si>
  <si>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</si>
  <si>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</si>
  <si>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</si>
  <si>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</si>
  <si>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</si>
  <si>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</si>
  <si>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</si>
  <si>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</si>
  <si>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</si>
  <si>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</si>
  <si>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</si>
  <si>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</si>
  <si>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</si>
  <si>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</si>
  <si>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</si>
  <si>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</si>
  <si>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</si>
  <si>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</si>
  <si>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</si>
  <si>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</si>
  <si>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</si>
  <si>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</si>
  <si>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</si>
  <si>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</si>
  <si>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</si>
  <si>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</si>
  <si>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</si>
  <si>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</si>
  <si>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</si>
  <si>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</si>
  <si>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</si>
  <si>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</si>
  <si>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</si>
  <si>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</si>
  <si>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</si>
  <si>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</si>
  <si>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</si>
  <si>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</si>
  <si>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</si>
  <si>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</si>
  <si>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</si>
  <si>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</si>
  <si>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</si>
  <si>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</si>
  <si>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</si>
  <si>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</si>
  <si>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</si>
  <si>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</si>
  <si>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</si>
  <si>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</si>
  <si>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</si>
  <si>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</si>
  <si>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</si>
  <si>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</si>
  <si>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</si>
  <si>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</si>
  <si>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</si>
  <si>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</si>
  <si>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</si>
  <si>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</si>
  <si>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</si>
  <si>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</si>
  <si>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</si>
  <si>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</si>
  <si>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</si>
  <si>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</si>
  <si>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</si>
  <si>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</si>
  <si>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</si>
  <si>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</si>
  <si>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</si>
  <si>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</si>
  <si>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</si>
  <si>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</si>
  <si>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</si>
  <si>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</si>
  <si>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</si>
  <si>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</si>
  <si>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</si>
  <si>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</si>
  <si>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</si>
  <si>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</si>
  <si>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</si>
  <si>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</si>
  <si>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</si>
  <si>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</si>
  <si>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</si>
  <si>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</si>
  <si>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</si>
  <si>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</si>
  <si>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</si>
  <si>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</si>
  <si>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</si>
  <si>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</si>
  <si>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</si>
  <si>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</si>
  <si>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</si>
  <si>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</si>
  <si>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</si>
  <si>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</si>
  <si>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</si>
  <si>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</si>
  <si>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</si>
  <si>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</si>
  <si>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</si>
  <si>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</si>
  <si>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</si>
  <si>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</si>
  <si>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</si>
  <si>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</si>
  <si>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</si>
  <si>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</si>
  <si>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</si>
  <si>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</si>
  <si>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</si>
  <si>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</si>
  <si>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</si>
  <si>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</si>
  <si>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</si>
  <si>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</si>
  <si>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</si>
  <si>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</si>
  <si>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</si>
  <si>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</si>
  <si>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</si>
  <si>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</si>
  <si>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</si>
  <si>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</si>
  <si>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</si>
  <si>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</si>
  <si>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</si>
  <si>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</si>
  <si>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</si>
  <si>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</si>
  <si>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</si>
  <si>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</si>
  <si>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</si>
  <si>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</si>
  <si>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</si>
  <si>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</si>
  <si>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</si>
  <si>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</si>
  <si>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</si>
  <si>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</si>
  <si>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</si>
  <si>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</si>
  <si>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</si>
  <si>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</si>
  <si>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</si>
  <si>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</si>
  <si>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</si>
  <si>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</si>
  <si>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</si>
  <si>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</si>
  <si>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</si>
  <si>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</si>
  <si>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</si>
  <si>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</si>
  <si>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</si>
  <si>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</si>
  <si>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</si>
  <si>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</si>
  <si>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</si>
  <si>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</si>
  <si>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</si>
  <si>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</si>
  <si>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</si>
  <si>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</si>
  <si>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</si>
  <si>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</si>
  <si>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</si>
  <si>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</si>
  <si>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</si>
  <si>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</si>
  <si>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</si>
  <si>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</si>
  <si>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</si>
  <si>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</si>
  <si>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</si>
  <si>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</si>
  <si>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</si>
  <si>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</si>
  <si>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</si>
  <si>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</si>
  <si>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</si>
  <si>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</si>
  <si>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</si>
  <si>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</si>
  <si>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</si>
  <si>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</si>
  <si>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</si>
  <si>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</si>
  <si>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</si>
  <si>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</si>
  <si>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</si>
  <si>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</si>
  <si>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</si>
  <si>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</si>
  <si>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</si>
  <si>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</si>
  <si>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</si>
  <si>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</si>
  <si>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</si>
  <si>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</si>
  <si>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</si>
  <si>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</si>
  <si>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</si>
  <si>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</si>
  <si>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</si>
  <si>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</si>
  <si>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</si>
  <si>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</si>
  <si>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</si>
  <si>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</si>
  <si>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</si>
  <si>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</si>
  <si>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</si>
  <si>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</si>
  <si>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</si>
  <si>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</si>
  <si>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</si>
  <si>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</si>
  <si>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</si>
  <si>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</si>
  <si>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</si>
  <si>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</si>
  <si>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</si>
  <si>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</si>
  <si>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</si>
  <si>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</si>
  <si>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</si>
  <si>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</si>
  <si>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</si>
  <si>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</si>
  <si>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</si>
  <si>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</si>
  <si>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</si>
  <si>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</si>
  <si>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</si>
  <si>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</si>
  <si>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</si>
  <si>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</si>
  <si>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</si>
  <si>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</si>
  <si>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</si>
  <si>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</si>
  <si>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</si>
  <si>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</si>
  <si>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</si>
  <si>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</si>
  <si>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</si>
  <si>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</si>
  <si>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</si>
  <si>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</si>
  <si>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</si>
  <si>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</si>
  <si>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</si>
  <si>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</si>
  <si>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</si>
  <si>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</si>
  <si>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</si>
  <si>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</si>
  <si>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</si>
  <si>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</si>
  <si>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</si>
  <si>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</si>
  <si>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</si>
  <si>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</si>
  <si>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</si>
  <si>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</si>
  <si>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</si>
  <si>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</si>
  <si>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</si>
  <si>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</si>
  <si>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</si>
  <si>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</si>
  <si>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</si>
  <si>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</si>
  <si>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</si>
  <si>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</si>
  <si>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</si>
  <si>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</si>
  <si>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</si>
  <si>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</si>
  <si>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</si>
  <si>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</si>
  <si>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</si>
  <si>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</si>
  <si>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</si>
  <si>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</si>
  <si>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</si>
  <si>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</si>
  <si>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</si>
  <si>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</si>
  <si>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</si>
  <si>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</si>
  <si>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</si>
  <si>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</si>
  <si>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</si>
  <si>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</si>
  <si>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</si>
  <si>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</si>
  <si>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</si>
  <si>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</si>
  <si>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</si>
  <si>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</si>
  <si>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</si>
  <si>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</si>
  <si>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</si>
  <si>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</si>
  <si>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</si>
  <si>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</si>
  <si>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</si>
  <si>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</si>
  <si>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</si>
  <si>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</si>
  <si>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</si>
  <si>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</si>
  <si>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</si>
  <si>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</si>
  <si>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</si>
  <si>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</si>
  <si>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</si>
  <si>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</si>
  <si>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</si>
  <si>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</si>
  <si>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</si>
  <si>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</si>
  <si>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</si>
  <si>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</si>
  <si>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</si>
  <si>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</si>
  <si>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</si>
  <si>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</si>
  <si>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</si>
  <si>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</si>
  <si>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</si>
  <si>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</si>
  <si>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</si>
  <si>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</si>
  <si>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</si>
  <si>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</si>
  <si>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</si>
  <si>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</si>
  <si>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</si>
  <si>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</si>
  <si>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</si>
  <si>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</si>
  <si>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</si>
  <si>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</si>
  <si>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</si>
  <si>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</si>
  <si>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</si>
  <si>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</si>
  <si>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</si>
  <si>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</si>
  <si>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</si>
  <si>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</si>
  <si>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</si>
  <si>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</si>
  <si>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</si>
  <si>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</si>
  <si>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</si>
  <si>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</si>
  <si>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</si>
  <si>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</si>
  <si>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</si>
  <si>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</si>
  <si>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</si>
  <si>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</si>
  <si>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</si>
  <si>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</si>
  <si>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</si>
  <si>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</si>
  <si>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</si>
  <si>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</si>
  <si>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</si>
  <si>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</si>
  <si>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</si>
  <si>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</si>
  <si>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</si>
  <si>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</si>
  <si>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</si>
  <si>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</si>
  <si>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</si>
  <si>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</si>
  <si>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</si>
  <si>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</si>
  <si>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</si>
  <si>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</si>
  <si>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</si>
  <si>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</si>
  <si>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</si>
  <si>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</si>
  <si>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</si>
  <si>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</si>
  <si>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</si>
  <si>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</si>
  <si>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</si>
  <si>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</si>
  <si>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</si>
  <si>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</si>
  <si>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</si>
  <si>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</si>
  <si>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</si>
  <si>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</si>
  <si>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</si>
  <si>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</si>
  <si>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</si>
  <si>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</si>
  <si>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</si>
  <si>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</si>
  <si>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</si>
  <si>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</si>
  <si>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</si>
  <si>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</si>
  <si>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</si>
  <si>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</si>
  <si>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</si>
  <si>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</si>
  <si>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</si>
  <si>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</si>
  <si>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</si>
  <si>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</si>
  <si>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</si>
  <si>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</si>
  <si>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</si>
  <si>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</si>
  <si>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</si>
  <si>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</si>
  <si>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</si>
  <si>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</si>
  <si>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</si>
  <si>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</si>
  <si>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</si>
  <si>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</si>
  <si>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</si>
  <si>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</si>
  <si>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</si>
  <si>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</si>
  <si>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</si>
  <si>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</si>
  <si>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</si>
  <si>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</si>
  <si>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</si>
  <si>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</si>
  <si>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</si>
  <si>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</si>
  <si>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</si>
  <si>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</si>
  <si>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</si>
  <si>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</si>
  <si>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</si>
  <si>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</si>
  <si>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</si>
  <si>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</si>
  <si>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</si>
  <si>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</si>
  <si>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</si>
  <si>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</si>
  <si>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</si>
  <si>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</si>
  <si>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</si>
  <si>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</si>
  <si>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</si>
  <si>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</si>
  <si>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</si>
  <si>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</si>
  <si>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</si>
  <si>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</si>
  <si>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</si>
  <si>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</si>
  <si>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</si>
  <si>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</si>
  <si>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</si>
  <si>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</si>
  <si>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</si>
  <si>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</si>
  <si>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</si>
  <si>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</si>
  <si>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</si>
  <si>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</si>
  <si>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</si>
  <si>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</si>
  <si>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</si>
  <si>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</si>
  <si>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</si>
  <si>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</si>
  <si>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</si>
  <si>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</si>
  <si>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</si>
  <si>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</si>
  <si>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</si>
  <si>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</si>
  <si>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</si>
  <si>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</si>
  <si>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</si>
  <si>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</si>
  <si>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</si>
  <si>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</si>
  <si>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</si>
  <si>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</si>
  <si>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</si>
  <si>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</si>
  <si>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</si>
  <si>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</si>
  <si>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</si>
  <si>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</si>
  <si>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</si>
  <si>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</si>
  <si>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</si>
  <si>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</si>
  <si>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</si>
  <si>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</si>
  <si>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</si>
  <si>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</si>
  <si>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</si>
  <si>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</si>
  <si>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</si>
  <si>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</si>
  <si>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</si>
  <si>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</si>
  <si>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</si>
  <si>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</si>
  <si>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</si>
  <si>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</si>
  <si>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</si>
  <si>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</si>
  <si>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</si>
  <si>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</si>
  <si>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</si>
  <si>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</si>
  <si>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</si>
  <si>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</si>
  <si>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</si>
  <si>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</si>
  <si>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</si>
  <si>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</si>
  <si>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</si>
  <si>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</si>
  <si>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</si>
  <si>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</si>
  <si>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</si>
  <si>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</si>
  <si>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</si>
  <si>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</si>
  <si>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</si>
  <si>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</si>
  <si>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</si>
  <si>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</si>
  <si>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</si>
  <si>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</si>
  <si>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</si>
  <si>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</si>
  <si>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</si>
  <si>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</si>
  <si>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</si>
  <si>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</si>
  <si>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</si>
  <si>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</si>
  <si>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</si>
  <si>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</si>
  <si>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</si>
  <si>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</si>
  <si>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</si>
  <si>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</si>
  <si>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</si>
  <si>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</si>
  <si>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</si>
  <si>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</si>
  <si>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</si>
  <si>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</si>
  <si>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</si>
  <si>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</si>
  <si>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</si>
  <si>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</si>
  <si>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</si>
  <si>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</si>
  <si>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</si>
  <si>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</si>
  <si>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</si>
  <si>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</si>
  <si>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</si>
  <si>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</si>
  <si>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</si>
  <si>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</si>
  <si>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</si>
  <si>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</si>
  <si>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</si>
  <si>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</si>
  <si>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</si>
  <si>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</si>
  <si>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</si>
  <si>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</si>
  <si>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</si>
  <si>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</si>
  <si>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</si>
  <si>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</si>
  <si>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</si>
  <si>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</si>
  <si>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</si>
  <si>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</si>
  <si>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</si>
  <si>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</si>
  <si>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</si>
  <si>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</si>
  <si>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</si>
  <si>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</si>
  <si>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</si>
  <si>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</si>
  <si>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</si>
  <si>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</si>
  <si>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</si>
  <si>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</si>
  <si>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</si>
  <si>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</si>
  <si>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</si>
  <si>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</si>
  <si>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</si>
  <si>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</si>
  <si>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</si>
  <si>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</si>
  <si>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</si>
  <si>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</si>
  <si>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</si>
  <si>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</si>
  <si>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</si>
  <si>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</si>
  <si>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</si>
  <si>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</si>
  <si>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</si>
  <si>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</si>
  <si>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</si>
  <si>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</si>
  <si>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</si>
  <si>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</si>
  <si>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</si>
  <si>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</si>
  <si>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</si>
  <si>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</si>
  <si>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</si>
  <si>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</si>
  <si>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</si>
  <si>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</si>
  <si>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</si>
  <si>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</si>
  <si>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</si>
  <si>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</si>
  <si>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</si>
  <si>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</si>
  <si>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</si>
  <si>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</si>
  <si>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</si>
  <si>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</si>
  <si>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</si>
  <si>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</si>
  <si>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</si>
  <si>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</si>
  <si>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</si>
  <si>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</si>
  <si>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</si>
  <si>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</si>
  <si>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</si>
  <si>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</si>
  <si>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</si>
  <si>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</si>
  <si>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</si>
  <si>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</si>
  <si>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</si>
  <si>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</si>
  <si>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</si>
  <si>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</si>
  <si>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</si>
  <si>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</si>
  <si>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</si>
  <si>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</si>
  <si>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</si>
  <si>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</si>
  <si>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</si>
  <si>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</si>
  <si>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</si>
  <si>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</si>
  <si>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</si>
  <si>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</si>
  <si>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</si>
  <si>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</si>
  <si>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</si>
  <si>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</si>
  <si>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</si>
  <si>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</si>
  <si>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</si>
  <si>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</si>
  <si>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</si>
  <si>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</si>
  <si>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</si>
  <si>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</si>
  <si>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</si>
  <si>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</si>
  <si>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</si>
  <si>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</si>
  <si>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</si>
  <si>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</si>
  <si>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</si>
  <si>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</si>
  <si>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</si>
  <si>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</si>
  <si>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</si>
  <si>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</si>
  <si>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</si>
  <si>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</si>
  <si>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</si>
  <si>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</si>
  <si>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</si>
  <si>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</si>
  <si>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</si>
  <si>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</si>
  <si>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</si>
  <si>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</si>
  <si>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</si>
  <si>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</si>
  <si>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</si>
  <si>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</si>
  <si>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</si>
  <si>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</si>
  <si>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</si>
  <si>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</si>
  <si>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</si>
  <si>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</si>
  <si>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</si>
  <si>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</si>
  <si>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</si>
  <si>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</si>
  <si>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</si>
  <si>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</si>
  <si>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</si>
  <si>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</si>
  <si>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</si>
  <si>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</si>
  <si>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</si>
  <si>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</si>
  <si>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</si>
  <si>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</si>
  <si>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</si>
  <si>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</si>
  <si>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</si>
  <si>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</si>
  <si>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</si>
  <si>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</si>
  <si>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</si>
  <si>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</si>
  <si>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</si>
  <si>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</si>
  <si>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</si>
  <si>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</si>
  <si>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</si>
  <si>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</si>
  <si>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</si>
  <si>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</si>
  <si>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</si>
  <si>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</si>
  <si>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</si>
  <si>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</si>
  <si>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</si>
  <si>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</si>
  <si>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</si>
  <si>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</si>
  <si>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</si>
  <si>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</si>
  <si>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</si>
  <si>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</si>
  <si>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</si>
  <si>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</si>
  <si>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</si>
  <si>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</si>
  <si>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</si>
  <si>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</si>
  <si>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</si>
  <si>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</si>
  <si>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</si>
  <si>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</si>
  <si>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</si>
  <si>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</si>
  <si>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</si>
  <si>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</si>
  <si>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</si>
  <si>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</si>
  <si>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</si>
  <si>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</si>
  <si>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</si>
  <si>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</si>
  <si>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</si>
  <si>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</si>
  <si>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</si>
  <si>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</si>
  <si>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</si>
  <si>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</si>
  <si>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</si>
  <si>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</si>
  <si>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</si>
  <si>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</si>
  <si>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</si>
  <si>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</si>
  <si>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</si>
  <si>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</si>
  <si>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</si>
  <si>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</si>
  <si>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</si>
  <si>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</si>
  <si>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</si>
  <si>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</si>
  <si>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</si>
  <si>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</si>
  <si>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</si>
  <si>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</si>
  <si>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</si>
  <si>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</si>
  <si>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</si>
  <si>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</si>
  <si>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</si>
  <si>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</si>
  <si>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</si>
  <si>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</si>
  <si>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</si>
  <si>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</si>
  <si>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</si>
  <si>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</si>
  <si>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</si>
  <si>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</si>
  <si>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</si>
  <si>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</si>
  <si>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</si>
  <si>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</si>
  <si>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</si>
  <si>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</si>
  <si>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</si>
  <si>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</si>
  <si>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</si>
  <si>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</si>
  <si>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</si>
  <si>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</si>
  <si>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</si>
  <si>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</si>
  <si>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</si>
  <si>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</si>
  <si>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</si>
  <si>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</si>
  <si>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</si>
  <si>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</si>
  <si>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</si>
  <si>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</si>
  <si>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</si>
  <si>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</si>
  <si>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</si>
  <si>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</si>
  <si>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</si>
  <si>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</si>
  <si>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</si>
  <si>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</si>
  <si>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</si>
  <si>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</si>
  <si>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</si>
  <si>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</si>
  <si>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</si>
  <si>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</si>
  <si>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</si>
  <si>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</si>
  <si>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</si>
  <si>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</si>
  <si>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</si>
  <si>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</si>
  <si>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</si>
  <si>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</si>
  <si>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</si>
  <si>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</si>
  <si>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</si>
  <si>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</si>
  <si>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</si>
  <si>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</si>
  <si>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</si>
  <si>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</si>
  <si>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</si>
  <si>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</si>
  <si>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</si>
  <si>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</si>
  <si>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</si>
  <si>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</si>
  <si>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</si>
  <si>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</si>
  <si>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</si>
  <si>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</si>
  <si>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</si>
  <si>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</si>
  <si>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</si>
  <si>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</si>
  <si>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</si>
  <si>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</si>
  <si>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</si>
  <si>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</si>
  <si>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</si>
  <si>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</si>
  <si>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</si>
  <si>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</si>
  <si>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</si>
  <si>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</si>
  <si>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</si>
  <si>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</si>
  <si>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</si>
  <si>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</si>
  <si>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</si>
  <si>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</si>
  <si>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</si>
  <si>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</si>
  <si>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</si>
  <si>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</si>
  <si>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</si>
  <si>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</si>
  <si>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</si>
  <si>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</si>
  <si>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</si>
  <si>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</si>
  <si>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</si>
  <si>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</si>
  <si>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</si>
  <si>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</si>
  <si>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</si>
  <si>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</si>
  <si>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</si>
  <si>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</si>
  <si>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</si>
  <si>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</si>
  <si>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</si>
  <si>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</si>
  <si>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</si>
  <si>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</si>
  <si>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</si>
  <si>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</si>
  <si>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</si>
  <si>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</si>
  <si>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</si>
  <si>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</si>
  <si>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</si>
  <si>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</si>
  <si>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</si>
  <si>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</si>
  <si>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</si>
  <si>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</si>
  <si>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</si>
  <si>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</si>
  <si>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</si>
  <si>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</si>
  <si>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</si>
  <si>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</si>
  <si>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</si>
  <si>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</si>
  <si>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</si>
  <si>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</si>
  <si>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</si>
  <si>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</si>
  <si>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</si>
  <si>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</si>
  <si>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</si>
  <si>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</si>
  <si>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</si>
  <si>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</si>
  <si>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</si>
  <si>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</si>
  <si>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</si>
  <si>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</si>
  <si>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</si>
  <si>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</si>
  <si>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</si>
  <si>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</si>
  <si>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</si>
  <si>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</si>
  <si>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</si>
  <si>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</si>
  <si>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</si>
  <si>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</si>
  <si>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</si>
  <si>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</si>
  <si>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</si>
  <si>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</si>
  <si>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</si>
  <si>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</si>
  <si>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</si>
  <si>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</si>
  <si>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</si>
  <si>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</si>
  <si>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</si>
  <si>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</si>
  <si>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</si>
  <si>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</si>
  <si>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</si>
  <si>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</si>
  <si>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</si>
  <si>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</si>
  <si>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</si>
  <si>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</si>
  <si>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</si>
  <si>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</si>
  <si>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</si>
  <si>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</si>
  <si>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</si>
  <si>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</si>
  <si>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</si>
  <si>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</si>
  <si>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</si>
  <si>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</si>
  <si>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</si>
  <si>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</si>
  <si>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</si>
  <si>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</si>
  <si>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</si>
  <si>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</si>
  <si>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</si>
  <si>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</si>
  <si>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</si>
  <si>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</si>
  <si>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</si>
  <si>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</si>
  <si>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</si>
  <si>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</si>
  <si>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</si>
  <si>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</si>
  <si>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</si>
  <si>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</si>
  <si>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</si>
  <si>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</si>
  <si>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</si>
  <si>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</si>
  <si>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</si>
  <si>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</si>
  <si>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</si>
  <si>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</si>
  <si>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</si>
  <si>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</si>
  <si>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</si>
  <si>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</si>
  <si>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</si>
  <si>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</si>
  <si>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</si>
  <si>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</si>
  <si>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</si>
  <si>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</si>
  <si>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</si>
  <si>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</si>
  <si>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</si>
  <si>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</si>
  <si>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</si>
  <si>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</si>
  <si>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</si>
  <si>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</si>
  <si>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</si>
  <si>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</si>
  <si>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</si>
  <si>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</si>
  <si>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</si>
  <si>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</si>
  <si>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</si>
  <si>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</si>
  <si>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</si>
  <si>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</si>
  <si>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</si>
  <si>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</si>
  <si>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</si>
  <si>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</si>
  <si>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</si>
  <si>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</si>
  <si>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</si>
  <si>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</si>
  <si>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</si>
  <si>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</si>
  <si>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</si>
  <si>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</si>
  <si>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</si>
  <si>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</si>
  <si>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</si>
  <si>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</si>
  <si>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</si>
  <si>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</si>
  <si>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</si>
  <si>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</si>
  <si>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</si>
  <si>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</si>
  <si>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</si>
  <si>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</si>
  <si>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</si>
  <si>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</si>
  <si>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</si>
  <si>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</si>
  <si>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</si>
  <si>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</si>
  <si>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</si>
  <si>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</si>
  <si>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</si>
  <si>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</si>
  <si>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</si>
  <si>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</si>
  <si>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</si>
  <si>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</si>
  <si>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</si>
  <si>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</si>
  <si>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</si>
  <si>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</si>
  <si>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</si>
  <si>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</si>
  <si>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</si>
  <si>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</si>
  <si>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</si>
  <si>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</si>
  <si>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</si>
  <si>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</si>
  <si>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</si>
  <si>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</si>
  <si>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</si>
  <si>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</si>
  <si>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</si>
  <si>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</si>
  <si>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</si>
  <si>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</si>
  <si>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</si>
  <si>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</si>
  <si>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</si>
  <si>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</si>
  <si>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</si>
  <si>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</si>
  <si>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</si>
  <si>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</si>
  <si>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</si>
  <si>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</si>
  <si>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</si>
  <si>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</si>
  <si>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</si>
  <si>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</si>
  <si>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</si>
  <si>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</si>
  <si>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</si>
  <si>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</si>
  <si>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</si>
  <si>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</si>
  <si>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</si>
  <si>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</si>
  <si>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</si>
  <si>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</si>
  <si>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</si>
  <si>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</si>
  <si>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</si>
  <si>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</si>
  <si>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</si>
  <si>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</si>
  <si>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</si>
  <si>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</si>
  <si>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</si>
  <si>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</si>
  <si>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</si>
  <si>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</si>
  <si>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</si>
  <si>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</si>
  <si>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</si>
  <si>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</si>
  <si>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</si>
  <si>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</si>
  <si>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</si>
  <si>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</si>
  <si>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</si>
  <si>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</si>
  <si>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</si>
  <si>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</si>
  <si>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</si>
  <si>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</si>
  <si>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</si>
  <si>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</si>
  <si>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</si>
  <si>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</si>
  <si>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</si>
  <si>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</si>
  <si>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</si>
  <si>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</si>
  <si>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</si>
  <si>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</si>
  <si>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</si>
  <si>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</si>
  <si>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</si>
  <si>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</si>
  <si>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</si>
  <si>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</si>
  <si>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</si>
  <si>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</si>
  <si>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</si>
  <si>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</si>
  <si>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</si>
  <si>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</si>
  <si>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</si>
  <si>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</si>
  <si>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</si>
  <si>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</si>
  <si>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</si>
  <si>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</si>
  <si>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</si>
  <si>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</si>
  <si>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</si>
  <si>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</si>
  <si>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</si>
  <si>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</si>
  <si>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</si>
  <si>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</si>
  <si>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</si>
  <si>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</si>
  <si>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</si>
  <si>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</si>
  <si>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</si>
  <si>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</si>
  <si>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</si>
  <si>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</si>
  <si>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</si>
  <si>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</si>
  <si>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</si>
  <si>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</si>
  <si>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</si>
  <si>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</si>
  <si>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</si>
  <si>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</si>
  <si>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</si>
  <si>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</si>
  <si>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</si>
  <si>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</si>
  <si>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</si>
  <si>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</si>
  <si>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</si>
  <si>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</si>
  <si>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</si>
  <si>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</si>
  <si>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</si>
  <si>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</si>
  <si>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</si>
  <si>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</si>
  <si>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</si>
  <si>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</si>
  <si>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</si>
  <si>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</si>
  <si>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</si>
  <si>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</si>
  <si>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</si>
  <si>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</si>
  <si>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</si>
  <si>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</si>
  <si>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</si>
  <si>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</si>
  <si>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</si>
  <si>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</si>
  <si>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</si>
  <si>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</si>
  <si>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</si>
  <si>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</si>
  <si>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</si>
  <si>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</si>
  <si>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</si>
  <si>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</si>
  <si>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</si>
  <si>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</si>
  <si>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</si>
  <si>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</si>
  <si>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</si>
  <si>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</si>
  <si>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</si>
  <si>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</si>
  <si>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</si>
  <si>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</si>
  <si>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</si>
  <si>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</si>
  <si>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</si>
  <si>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</si>
  <si>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</si>
  <si>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</si>
  <si>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</si>
  <si>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</si>
  <si>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</si>
  <si>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</si>
  <si>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</si>
  <si>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</si>
  <si>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</si>
  <si>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</si>
  <si>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</si>
  <si>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</si>
  <si>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</si>
  <si>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</si>
  <si>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</si>
  <si>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</si>
  <si>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</si>
  <si>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</si>
  <si>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</si>
  <si>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</si>
  <si>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</si>
  <si>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</si>
  <si>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</si>
  <si>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</si>
  <si>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</si>
  <si>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</si>
  <si>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</si>
  <si>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</si>
  <si>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</si>
  <si>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</si>
  <si>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</si>
  <si>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</si>
  <si>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</si>
  <si>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</si>
  <si>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</si>
  <si>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</si>
  <si>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</si>
  <si>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</si>
  <si>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</si>
  <si>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</si>
  <si>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</si>
  <si>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</si>
  <si>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</si>
  <si>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</si>
  <si>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</si>
  <si>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</si>
  <si>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</si>
  <si>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</si>
  <si>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</si>
  <si>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</si>
  <si>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</si>
  <si>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</si>
  <si>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</si>
  <si>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</si>
  <si>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</si>
  <si>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</si>
  <si>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</si>
  <si>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</si>
  <si>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</si>
  <si>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</si>
  <si>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</si>
  <si>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</si>
  <si>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</si>
  <si>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</si>
  <si>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</si>
  <si>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</si>
  <si>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</si>
  <si>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</si>
  <si>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</si>
  <si>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</si>
  <si>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</si>
  <si>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</si>
  <si>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</si>
  <si>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</si>
  <si>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</si>
  <si>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</si>
  <si>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</si>
  <si>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</si>
  <si>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</si>
  <si>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</si>
  <si>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</si>
  <si>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</si>
  <si>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</si>
  <si>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</si>
  <si>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</si>
  <si>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</si>
  <si>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</si>
  <si>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</si>
  <si>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</si>
  <si>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</si>
  <si>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</si>
  <si>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</si>
  <si>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</si>
  <si>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</si>
  <si>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</si>
  <si>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</si>
  <si>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</si>
  <si>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</si>
  <si>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</si>
  <si>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</si>
  <si>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</si>
  <si>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</si>
  <si>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</si>
  <si>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</si>
  <si>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</si>
  <si>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</si>
  <si>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</si>
  <si>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</si>
  <si>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</si>
  <si>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</si>
  <si>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</si>
  <si>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</si>
  <si>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</si>
  <si>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</si>
  <si>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</si>
  <si>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</si>
  <si>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</si>
  <si>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</si>
  <si>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</si>
  <si>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</si>
  <si>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</si>
  <si>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</si>
  <si>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</si>
  <si>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</si>
  <si>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</si>
  <si>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</si>
  <si>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</si>
  <si>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</si>
  <si>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</si>
  <si>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</si>
  <si>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</si>
  <si>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</si>
  <si>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</si>
  <si>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</si>
  <si>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</si>
  <si>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</si>
  <si>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</si>
  <si>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</si>
  <si>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</si>
  <si>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</si>
  <si>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</si>
  <si>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</si>
  <si>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</si>
  <si>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</si>
  <si>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</si>
  <si>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</si>
  <si>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</si>
  <si>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</si>
  <si>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</si>
  <si>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</si>
  <si>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</si>
  <si>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</si>
  <si>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</si>
  <si>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</si>
  <si>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</si>
  <si>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</si>
  <si>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</si>
  <si>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</si>
  <si>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</si>
  <si>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</si>
  <si>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</si>
  <si>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</si>
  <si>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</si>
  <si>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</si>
  <si>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</si>
  <si>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</si>
  <si>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</si>
  <si>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</si>
  <si>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</si>
  <si>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</si>
  <si>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</si>
  <si>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</si>
  <si>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</si>
  <si>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</si>
  <si>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</si>
  <si>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</si>
  <si>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</si>
  <si>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</si>
  <si>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</si>
  <si>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</si>
  <si>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</si>
  <si>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</si>
  <si>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</si>
  <si>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</si>
  <si>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</si>
  <si>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</si>
  <si>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</si>
  <si>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</si>
  <si>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</si>
  <si>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</si>
  <si>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</si>
  <si>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</si>
  <si>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</si>
  <si>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</si>
  <si>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</si>
  <si>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</si>
  <si>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</si>
  <si>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</si>
  <si>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</si>
  <si>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</si>
  <si>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</si>
  <si>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</si>
  <si>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</si>
  <si>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</si>
  <si>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</si>
  <si>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</si>
  <si>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</si>
  <si>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</si>
  <si>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</si>
  <si>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</si>
  <si>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</si>
  <si>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</si>
  <si>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</si>
  <si>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</si>
  <si>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</si>
  <si>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</si>
  <si>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</si>
  <si>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</si>
  <si>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</si>
  <si>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</si>
  <si>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</si>
  <si>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</si>
  <si>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</si>
  <si>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</si>
  <si>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</si>
  <si>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</si>
  <si>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</si>
  <si>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</si>
  <si>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</si>
  <si>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</si>
  <si>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</si>
  <si>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</si>
  <si>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</si>
  <si>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</si>
  <si>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</si>
  <si>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</si>
  <si>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</si>
  <si>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</si>
  <si>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</si>
  <si>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</si>
  <si>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</si>
  <si>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</si>
  <si>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</si>
  <si>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</si>
  <si>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</si>
  <si>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</si>
  <si>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</si>
  <si>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</si>
  <si>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</si>
  <si>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</si>
  <si>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</si>
  <si>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</si>
  <si>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</si>
  <si>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</si>
  <si>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</si>
  <si>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</si>
  <si>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</si>
  <si>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</si>
  <si>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</si>
  <si>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</si>
  <si>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</si>
  <si>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</si>
  <si>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</si>
  <si>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</si>
  <si>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</si>
  <si>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</si>
  <si>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</si>
  <si>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</si>
  <si>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</si>
  <si>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</si>
  <si>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</si>
  <si>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</si>
  <si>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</si>
  <si>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</si>
  <si>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</si>
  <si>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</si>
  <si>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</si>
  <si>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</si>
  <si>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</si>
  <si>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</si>
  <si>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</si>
  <si>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</si>
  <si>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</si>
  <si>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</si>
  <si>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</si>
  <si>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</si>
  <si>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</si>
  <si>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</si>
  <si>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</si>
  <si>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</si>
  <si>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</si>
  <si>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</si>
  <si>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</si>
  <si>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</si>
  <si>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</si>
  <si>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</si>
  <si>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</si>
  <si>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</si>
  <si>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</si>
  <si>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</si>
  <si>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</si>
  <si>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</si>
  <si>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</si>
  <si>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</si>
  <si>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</si>
  <si>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</si>
  <si>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</si>
  <si>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</si>
  <si>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</si>
  <si>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</si>
  <si>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</si>
  <si>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</si>
  <si>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</si>
  <si>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</si>
  <si>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</si>
  <si>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</si>
  <si>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</si>
  <si>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</si>
  <si>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</si>
  <si>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</si>
  <si>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</si>
  <si>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</si>
  <si>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</si>
  <si>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</si>
  <si>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</si>
  <si>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</si>
  <si>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</si>
  <si>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</si>
  <si>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</si>
  <si>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</si>
  <si>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</si>
  <si>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</si>
  <si>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</si>
  <si>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</si>
  <si>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</si>
  <si>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</si>
  <si>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</si>
  <si>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</si>
  <si>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</si>
  <si>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</si>
  <si>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</si>
  <si>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</si>
  <si>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</si>
  <si>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</si>
  <si>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</si>
  <si>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</si>
  <si>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</si>
  <si>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</si>
  <si>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</si>
  <si>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</si>
  <si>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</si>
  <si>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</si>
  <si>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</si>
  <si>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</si>
  <si>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</si>
  <si>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</si>
  <si>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</si>
  <si>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</si>
  <si>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</si>
  <si>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</si>
  <si>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</si>
  <si>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</si>
  <si>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</si>
  <si>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</si>
  <si>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</si>
  <si>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</si>
  <si>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</si>
  <si>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</si>
  <si>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</si>
  <si>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</si>
  <si>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</si>
  <si>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</si>
  <si>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</si>
  <si>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</si>
  <si>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</si>
  <si>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</si>
  <si>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</si>
  <si>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</si>
  <si>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</si>
  <si>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</si>
  <si>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</si>
  <si>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</si>
  <si>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</si>
  <si>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</si>
  <si>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</si>
  <si>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</si>
  <si>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</si>
  <si>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</si>
  <si>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</si>
  <si>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</si>
  <si>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</si>
  <si>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</si>
  <si>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</si>
  <si>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</si>
  <si>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</si>
  <si>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</si>
  <si>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</si>
  <si>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</si>
  <si>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</si>
  <si>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</si>
  <si>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</si>
  <si>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</si>
  <si>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</si>
  <si>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</si>
  <si>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</si>
  <si>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</si>
  <si>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</si>
  <si>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</si>
  <si>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</si>
  <si>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</si>
  <si>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</si>
  <si>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</si>
  <si>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</si>
  <si>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</si>
  <si>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</si>
  <si>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</si>
  <si>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</si>
  <si>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</si>
  <si>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</si>
  <si>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</si>
  <si>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</si>
  <si>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</si>
  <si>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</si>
  <si>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</si>
  <si>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</si>
  <si>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</si>
  <si>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</si>
  <si>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</si>
  <si>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</si>
  <si>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</si>
  <si>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</si>
  <si>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</si>
  <si>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</si>
  <si>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</si>
  <si>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</si>
  <si>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</si>
  <si>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</si>
  <si>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</si>
  <si>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</si>
  <si>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</si>
  <si>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</si>
  <si>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</si>
  <si>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</si>
  <si>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</si>
  <si>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</si>
  <si>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</si>
  <si>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</si>
  <si>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</si>
  <si>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</si>
  <si>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</si>
  <si>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</si>
  <si>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</si>
  <si>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</si>
  <si>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</si>
  <si>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</si>
  <si>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</si>
  <si>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</si>
  <si>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</si>
  <si>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</si>
  <si>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</si>
  <si>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</si>
  <si>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</si>
  <si>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</si>
  <si>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</si>
  <si>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</si>
  <si>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</si>
  <si>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</si>
  <si>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</si>
  <si>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</si>
  <si>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</si>
  <si>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</si>
  <si>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</si>
  <si>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</si>
  <si>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</si>
  <si>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</si>
  <si>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</si>
  <si>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</si>
  <si>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</si>
  <si>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</si>
  <si>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</si>
  <si>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</si>
  <si>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</si>
  <si>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</si>
  <si>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</si>
  <si>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</si>
  <si>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</si>
  <si>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</si>
  <si>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</si>
  <si>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</si>
  <si>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</si>
  <si>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</si>
  <si>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</si>
  <si>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</si>
  <si>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</si>
  <si>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</si>
  <si>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</si>
  <si>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</si>
  <si>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</si>
  <si>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</si>
  <si>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</si>
  <si>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</si>
  <si>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</si>
  <si>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</si>
  <si>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</si>
  <si>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</si>
  <si>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</si>
  <si>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</si>
  <si>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</si>
  <si>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</si>
  <si>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</si>
  <si>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</si>
  <si>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</si>
  <si>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</si>
  <si>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</si>
  <si>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</si>
  <si>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</si>
  <si>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</si>
  <si>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</si>
  <si>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</si>
  <si>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</si>
  <si>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</si>
  <si>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</si>
  <si>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</si>
  <si>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</si>
  <si>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</si>
  <si>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</si>
  <si>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</si>
  <si>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</si>
  <si>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</si>
  <si>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</si>
  <si>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</si>
  <si>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</si>
  <si>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</si>
  <si>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</si>
  <si>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</si>
  <si>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</si>
  <si>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</si>
  <si>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</si>
  <si>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</si>
  <si>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</si>
  <si>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</si>
  <si>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</si>
  <si>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</si>
  <si>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</si>
  <si>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</si>
  <si>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</si>
  <si>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</si>
  <si>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</si>
  <si>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</si>
  <si>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</si>
  <si>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</si>
  <si>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</si>
  <si>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</si>
  <si>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</si>
  <si>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</si>
  <si>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</si>
  <si>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</si>
  <si>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</si>
  <si>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</si>
  <si>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</si>
  <si>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</si>
  <si>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</si>
  <si>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</si>
  <si>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</si>
  <si>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</si>
  <si>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</si>
  <si>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</si>
  <si>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</si>
  <si>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</si>
  <si>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</si>
  <si>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</si>
  <si>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</si>
  <si>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</si>
  <si>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</si>
  <si>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</si>
  <si>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</si>
  <si>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</si>
  <si>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</si>
  <si>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</si>
  <si>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</si>
  <si>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</si>
  <si>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</si>
  <si>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</si>
  <si>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</si>
  <si>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</si>
  <si>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</si>
  <si>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</si>
  <si>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</si>
  <si>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</si>
  <si>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</si>
  <si>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</si>
  <si>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</si>
  <si>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</si>
  <si>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</si>
  <si>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</si>
  <si>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</si>
  <si>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</si>
  <si>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</si>
  <si>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</si>
  <si>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</si>
  <si>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</si>
  <si>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</si>
  <si>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</si>
  <si>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</si>
  <si>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</si>
  <si>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</si>
  <si>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</si>
  <si>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</si>
  <si>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</si>
  <si>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</si>
  <si>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</si>
  <si>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</si>
  <si>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</si>
  <si>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</si>
  <si>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</si>
  <si>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</si>
  <si>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</si>
  <si>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</si>
  <si>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</si>
  <si>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</si>
  <si>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</si>
  <si>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</si>
  <si>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</si>
  <si>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</si>
  <si>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</si>
  <si>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</si>
  <si>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</si>
  <si>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</si>
  <si>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</si>
  <si>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</si>
  <si>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</si>
  <si>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</si>
  <si>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</si>
  <si>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</si>
  <si>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</si>
  <si>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</si>
  <si>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</si>
  <si>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</si>
  <si>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</si>
  <si>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</si>
  <si>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</si>
  <si>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</si>
  <si>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</si>
  <si>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</si>
  <si>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</si>
  <si>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</si>
  <si>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</si>
  <si>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</si>
  <si>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</si>
  <si>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</si>
  <si>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</si>
  <si>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</si>
  <si>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</si>
  <si>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</si>
  <si>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</si>
  <si>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</si>
  <si>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</si>
  <si>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</si>
  <si>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</si>
  <si>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</si>
  <si>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</si>
  <si>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</si>
  <si>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</si>
  <si>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</si>
  <si>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</si>
  <si>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</si>
  <si>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</si>
  <si>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</si>
  <si>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</si>
  <si>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</si>
  <si>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</si>
  <si>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</si>
  <si>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</si>
  <si>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</si>
  <si>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</si>
  <si>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</si>
  <si>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</si>
  <si>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</si>
  <si>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</si>
  <si>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</si>
  <si>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</si>
  <si>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</si>
  <si>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</si>
  <si>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</si>
  <si>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</si>
  <si>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</si>
  <si>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</si>
  <si>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</si>
  <si>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</si>
  <si>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</si>
  <si>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</si>
  <si>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calle 18 N 23-20 sincelejo sucre </t>
  </si>
  <si>
    <t>3215399891</t>
  </si>
  <si>
    <t>PRESTAR LOS SERVICIOS DE EDUCACIÒN INICIAL EN EL MARCO DE LA ATENCIÒN INTEGRAL EN DESARROLLO INFANTIL EN MEDIO FAMILIAR- DIMF-, DE CONFORMIDAD CON LOS MANUALES OPERATIVOS DE LA MODALIDAD FAMILIAR, EL LINEAMENTO TÈCNICO PARA LA ATENCIÒN A LA PRIMERA INFANCIA Y LAS DIRECTRICES ESTABLECIDAS POR EL ICBF, EN ARMONIA CON LA POLITICA DE ESTADO PARA EL DESARROLLO INTEGRAL DE LA PRIMERA INFANCIA DE CERO A SIEMPRE.</t>
  </si>
  <si>
    <t>70-0119-2020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</si>
  <si>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t>
  </si>
  <si>
    <t>70-0144-2020</t>
  </si>
  <si>
    <t>70-0107-2020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</si>
  <si>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</si>
  <si>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70-0117-2020</t>
  </si>
  <si>
    <t>PRESTAR LOS SERVICIOS DE EDUCACIÓN INICIAL EN EL MARCO DE LA ATENCIÓN INTEGRAL EN CENTROS DE DESARROLLO INFANTIL -CDI- Y DESARROLLO INFANTIL EN MEDIO FAMILIAR -DIMF, DE CONFORMIDAD CON LOS MANUALES OPERATIVOS DE LA MODALIDAD INSTITUCIONAL -MODALIDAD FAMILIAR, EL LINEAMIENTO TÉCNICO PARA LA ATENCIÓN A LA PRIMERA INFANCIA Y LAS DIRECTRICES ESTABLECIDAS POR EL ICBF, EN ARMONÍA CON LA POLÍTICA DE ESTADO PARA EL DESARROLLO INTEGRAL DE LA PRIMERA INFANCIA DE CERO A SIEMPRE.</t>
  </si>
  <si>
    <t>70-0111-2020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</si>
  <si>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</si>
  <si>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70-0137-2020</t>
  </si>
  <si>
    <t>PRESTAR LOS SERVICIOS DE EDUCACIÒN INICIAL EN EL MARCO DE LA ATENCIÒN INTEGRAL EN CENTROS DE -CDI- DESARROLLO INFANTIL EN MEDIO FAMILIAR- DIMF-, DE CONFORMIDAD CON LOS MANUALES OPERATIVOS DE LA MODALIDAD INSTITUCIONAL- MODALIDAD FAMILIAR, EL LINEAMENTO TÈCNICO PARA LA ATENCIÒN A LA PRIMERA INFANCIA Y LAS DIRECTRICES ESTABLECIDAS POR EL ICBF, EN ARMONIA CON LA POLITICA DE ESTADO PARA EL DESARROLLO INTEGRAL DE LA PRIMERA INFANCIA DE CERO A SIEMPRE</t>
  </si>
  <si>
    <t>70-0108-2020</t>
  </si>
  <si>
    <t>PRESTAR LOS SERVICIOS DE EDUCACION INICIAL EN EL MARCO DE LA ATENCIÓN INTEGRAL EN CENTROS DE DESARROLLO INFANTIL-CDI- DESARROLLO INFANTIL EN MEDIO FAMILIAR -DIMF, DE CONFORMIDAD CON LOS MANUALES OPERATIVOS DE LA MODALIDAD INSTITUCIONAL- MODALIDAD FAMILIAR, EL LINEAMENTO TÉCNICO PARA LA ATENCIÓN A LA PRIMERA INFANCIA Y LAS DIRECTRICES ESTABLECIDAD POR EL ICBF, EN ARMONIA CON LAS POLITICAS DE ESTADO PARA EL DESARROLLO INTEGRAL DE LA PRIMERA INFANCIA DE CERO A SIEMPRE</t>
  </si>
  <si>
    <t>70-0127-2020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</si>
  <si>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</si>
  <si>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SI</t>
  </si>
  <si>
    <t>70-0109-2020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</si>
  <si>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</si>
  <si>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</si>
  <si>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 xml:space="preserve">70-0615-2016 </t>
  </si>
  <si>
    <t>PRESTAR EL SERVICIO DE ATENCION A NIÑOS Y NIÑAS MENORES DE 5 AÑOS O HASTA SU INGRESO AL GRADO TRANSICION CON ELFIN DE PROMOVER EL DESARROLLO INTEGRAL DE LA PRIMERA INFANCIA  CON CALIDAD  DE CONFORMIDAD CON ELLINEAMIENTO, EL MANUAL OPERATIVO Y LAS DIRECTRICES ESTABLECIDAS POR EL ICBF , EN EL MARCO DE LA POLITICA DE ESTADO PARA EL DESARROLLO INTEGRAL DE LA PRIMERA INFANCIA DE CERO A SIEMPRE EN EL SERVICIO DE DESARROLLO INFANTIL C</t>
  </si>
  <si>
    <t>si</t>
  </si>
  <si>
    <t>70-0130-2015</t>
  </si>
  <si>
    <t xml:space="preserve">ATENDER  A LA PRIMERA  INFANCIA EN EL MARCO DE LA ESTRATEGIA DE CERO A SIEMPRE ESPECIFICAMENTE A LOS NIÑOS  Y NIÑAS MENORES DE 5 AÑOS EN FAMILIAS  EN SITUACION DE VULNERABILIDAD  DE CONFORMIDAD  CON LAS DIRECTRICES LINEAMIENTOS Y PARAMETROS  ESTABLECIDOS POR ELICBF , ASI COMO REGULAR  LAS RELACIONES  ENTRE LAS PARTES DERIVADAS LA ENTREGA DE APORTES DEL ICBF A LA ENTIDAD ADMINISTRADORA DEL SERVICIO  EN LA MODALIDAD  DE HOGARES COMUNITARIOS  DE BIENESTAR  EN LAS SIGUIENTES FORMAS DE ATENCION. FAMILIARES, MULTIPLES, GRUPALES.EMPRESARIALES, JARDINES, JARDINES  SOCIALES Y EN LA MODALIAD FAMI. </t>
  </si>
  <si>
    <t xml:space="preserve">70-0313-2017 </t>
  </si>
  <si>
    <t xml:space="preserve">70-0314-2017 </t>
  </si>
  <si>
    <t>70-0635-2016</t>
  </si>
  <si>
    <t>603,568,068.0</t>
  </si>
  <si>
    <t>70-0104-2019</t>
  </si>
  <si>
    <t>PRESTAR EL SERVICIO DE CENTROS DE DESARROLLO INFANTIL -CDI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</si>
  <si>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1,616,566,386.00</t>
  </si>
  <si>
    <t>70-0120-2020</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</si>
  <si>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</si>
  <si>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614,938,746.00</t>
  </si>
  <si>
    <t xml:space="preserve">MARIA  ALEJANDRA DAJUD ATENCIA </t>
  </si>
  <si>
    <t>68-26-2014-378</t>
  </si>
  <si>
    <t xml:space="preserve">ATENDER  A LA PRIMERA  INFANCIA EN EL MARCO DE LA ESTRATEGIA DE CERO A SIEMPRE ESPECIFICAMENTE A LOS NIÑOS  Y NIÑAS MENORES DE 5 AÑOS EN FAMILIAS  EN SITUACION DE VULNERABILIDAD  DE CONFORMIDAD  CON LAS DIRECTRICES LINEAMIENTOS Y PARAMETROS  ESTABLECIDOS </t>
  </si>
  <si>
    <t>70-0365-2018</t>
  </si>
  <si>
    <t>361,761,327.00</t>
  </si>
  <si>
    <t>RESTAR LOS SERVICIOS DE HOGARES COMUNITARIOS DE BIENESTAR FAMILIAR DE CONFORMIDAD CON LAS DIRECTRICES LINEAMIENTO Y PARAMETROS ESTABLECIDOS POR EL ICBF EN ARMONIA CON LA POLITICA DE ESTADO PARA EL DESARROLLO INTEGRAL DE LA PRIMERA INFANCIA DE CERO ASIEMPRE</t>
  </si>
  <si>
    <t xml:space="preserve">calle 18 N 20-23 </t>
  </si>
  <si>
    <t>fundacionamanecercaribe@hotmail.com</t>
  </si>
  <si>
    <t xml:space="preserve">MARIA ALEJANDRA DAJUD </t>
  </si>
  <si>
    <t>70-0179-2018</t>
  </si>
  <si>
    <t>PRESTAR EL SERIVICIO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</si>
  <si>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t>
  </si>
  <si>
    <t>149,494,464.00</t>
  </si>
  <si>
    <t>01/08/2018</t>
  </si>
  <si>
    <t xml:space="preserve">70-0228-2018 </t>
  </si>
  <si>
    <t>NO</t>
  </si>
  <si>
    <t>2021-70-10001717</t>
  </si>
  <si>
    <t>PPrestar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</si>
</sst>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
      <sz val="7"/>
      <color theme="1"/>
      <name val="Arial Narrow"/>
      <family val="2"/>
    </font>
    <font>
      <sz val="8"/>
      <color rgb="FF3D3D3D"/>
      <name val="Arial"/>
      <family val="2"/>
    </font>
    <font>
      <sz val="8.5"/>
      <color rgb="FF3D3D3D"/>
      <name val="Arial"/>
      <family val="2"/>
    </font>
    <font>
      <b/>
      <sz val="11"/>
      <color rgb="FF201F1E"/>
      <name val="Arial"/>
      <family val="2"/>
    </font>
    <font>
      <sz val="13"/>
      <color rgb="FF323130"/>
      <name val="Segoe U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FF"/>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3" fontId="31" fillId="0" borderId="0" xfId="0" applyNumberFormat="1" applyFont="1" applyProtection="1">
      <protection locked="0"/>
    </xf>
    <xf numFmtId="0" fontId="31" fillId="9" borderId="0" xfId="0" applyFont="1" applyFill="1" applyAlignment="1" applyProtection="1">
      <alignment horizontal="left" vertical="center" wrapText="1" indent="1"/>
      <protection locked="0"/>
    </xf>
    <xf numFmtId="4" fontId="31" fillId="0" borderId="0" xfId="0" applyNumberFormat="1" applyFont="1" applyProtection="1">
      <protection locked="0"/>
    </xf>
    <xf numFmtId="0" fontId="32" fillId="0" borderId="0" xfId="0" applyFont="1" applyProtection="1">
      <protection locked="0"/>
    </xf>
    <xf numFmtId="0" fontId="32" fillId="0" borderId="39" xfId="0" applyFont="1" applyBorder="1" applyAlignment="1" applyProtection="1">
      <alignment horizontal="justify" vertical="center" wrapText="1"/>
      <protection locked="0"/>
    </xf>
    <xf numFmtId="14" fontId="32" fillId="0" borderId="39" xfId="0" applyNumberFormat="1" applyFont="1" applyBorder="1" applyAlignment="1" applyProtection="1">
      <alignment horizontal="justify" vertical="center" wrapText="1"/>
      <protection locked="0"/>
    </xf>
    <xf numFmtId="14" fontId="32" fillId="0" borderId="0" xfId="0" applyNumberFormat="1" applyFont="1" applyProtection="1">
      <protection locked="0"/>
    </xf>
    <xf numFmtId="6" fontId="32" fillId="0" borderId="0" xfId="0" applyNumberFormat="1" applyFont="1" applyProtection="1">
      <protection locked="0"/>
    </xf>
    <xf numFmtId="3" fontId="32" fillId="0" borderId="0" xfId="0" applyNumberFormat="1" applyFont="1" applyProtection="1">
      <protection locked="0"/>
    </xf>
    <xf numFmtId="0" fontId="32" fillId="0" borderId="40" xfId="0" applyFont="1" applyBorder="1" applyAlignment="1" applyProtection="1">
      <alignment horizontal="justify" vertical="center" wrapText="1"/>
      <protection locked="0"/>
    </xf>
    <xf numFmtId="0" fontId="32" fillId="0" borderId="41" xfId="0" applyFont="1" applyBorder="1" applyAlignment="1" applyProtection="1">
      <alignment horizontal="justify" vertical="center" wrapText="1"/>
      <protection locked="0"/>
    </xf>
    <xf numFmtId="0" fontId="33" fillId="0" borderId="0" xfId="0" applyFont="1" applyProtection="1">
      <protection locked="0"/>
    </xf>
    <xf numFmtId="0" fontId="32" fillId="0" borderId="42" xfId="0" applyFont="1" applyBorder="1" applyAlignment="1" applyProtection="1">
      <alignment horizontal="justify" vertical="center" wrapText="1"/>
      <protection locked="0"/>
    </xf>
    <xf numFmtId="0" fontId="34" fillId="0" borderId="42" xfId="0" applyFont="1" applyBorder="1" applyAlignment="1" applyProtection="1">
      <alignment horizontal="justify" vertical="center" wrapText="1"/>
      <protection locked="0"/>
    </xf>
    <xf numFmtId="3" fontId="35" fillId="0" borderId="0" xfId="0" applyNumberFormat="1" applyFont="1" applyProtection="1">
      <protection locked="0"/>
    </xf>
    <xf numFmtId="14" fontId="33" fillId="0" borderId="0" xfId="0" applyNumberFormat="1" applyFont="1" applyProtection="1">
      <protection locked="0"/>
    </xf>
    <xf numFmtId="0" fontId="0" fillId="0" borderId="0" xfId="0" applyAlignment="1" applyProtection="1">
      <alignment vertical="center"/>
      <protection locked="0"/>
    </xf>
    <xf numFmtId="4" fontId="33" fillId="0" borderId="0" xfId="0" applyNumberFormat="1" applyFont="1" applyProtection="1">
      <protection locked="0"/>
    </xf>
    <xf numFmtId="0" fontId="36"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9" zoomScale="93" zoomScaleNormal="93"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192" t="s">
        <v>2640</v>
      </c>
      <c r="M2" s="192"/>
      <c r="N2" s="200" t="s">
        <v>2641</v>
      </c>
      <c r="O2" s="201"/>
    </row>
    <row r="3" spans="1:20" ht="33" customHeight="1" x14ac:dyDescent="0.25">
      <c r="A3" s="9"/>
      <c r="B3" s="8"/>
      <c r="C3" s="218"/>
      <c r="D3" s="219"/>
      <c r="E3" s="219"/>
      <c r="F3" s="219"/>
      <c r="G3" s="219"/>
      <c r="H3" s="219"/>
      <c r="I3" s="219"/>
      <c r="J3" s="219"/>
      <c r="K3" s="219"/>
      <c r="L3" s="202" t="s">
        <v>1</v>
      </c>
      <c r="M3" s="202"/>
      <c r="N3" s="202" t="s">
        <v>2642</v>
      </c>
      <c r="O3" s="204"/>
    </row>
    <row r="4" spans="1:20" ht="24.75" customHeight="1" thickBot="1" x14ac:dyDescent="0.3">
      <c r="A4" s="10"/>
      <c r="B4" s="12"/>
      <c r="C4" s="220"/>
      <c r="D4" s="221"/>
      <c r="E4" s="221"/>
      <c r="F4" s="221"/>
      <c r="G4" s="221"/>
      <c r="H4" s="221"/>
      <c r="I4" s="221"/>
      <c r="J4" s="221"/>
      <c r="K4" s="221"/>
      <c r="L4" s="205" t="s">
        <v>0</v>
      </c>
      <c r="M4" s="205"/>
      <c r="N4" s="205"/>
      <c r="O4" s="20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3" t="s">
        <v>2638</v>
      </c>
      <c r="B6" s="194"/>
      <c r="C6" s="194"/>
      <c r="D6" s="194"/>
      <c r="E6" s="194"/>
      <c r="F6" s="194"/>
      <c r="G6" s="194"/>
      <c r="H6" s="194"/>
      <c r="I6" s="194"/>
      <c r="J6" s="194"/>
      <c r="K6" s="194"/>
      <c r="L6" s="194"/>
      <c r="M6" s="194"/>
      <c r="N6" s="194"/>
      <c r="O6" s="19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96" t="str">
        <f>HYPERLINK("#MI_Oferente_Singular!A114","CAPACIDAD RESIDUAL")</f>
        <v>CAPACIDAD RESIDUAL</v>
      </c>
      <c r="F8" s="197"/>
      <c r="G8" s="19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96" t="str">
        <f>HYPERLINK("#MI_Oferente_Singular!A162","TALENTO HUMANO")</f>
        <v>TALENTO HUMANO</v>
      </c>
      <c r="F9" s="197"/>
      <c r="G9" s="19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96" t="str">
        <f>HYPERLINK("#MI_Oferente_Singular!F162","INFRAESTRUCTURA")</f>
        <v>INFRAESTRUCTURA</v>
      </c>
      <c r="F10" s="197"/>
      <c r="G10" s="19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x14ac:dyDescent="0.35">
      <c r="A15" s="9"/>
      <c r="B15" s="32" t="s">
        <v>2635</v>
      </c>
      <c r="C15" s="189" t="s">
        <v>2729</v>
      </c>
      <c r="D15" s="35"/>
      <c r="E15" s="35"/>
      <c r="F15" s="5"/>
      <c r="G15" s="32" t="s">
        <v>1168</v>
      </c>
      <c r="H15" s="102" t="s">
        <v>453</v>
      </c>
      <c r="I15" s="32" t="s">
        <v>2624</v>
      </c>
      <c r="J15" s="107" t="s">
        <v>2626</v>
      </c>
      <c r="L15" s="222" t="s">
        <v>8</v>
      </c>
      <c r="M15" s="222"/>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3" t="s">
        <v>21</v>
      </c>
      <c r="B17" s="194"/>
      <c r="C17" s="194"/>
      <c r="D17" s="194"/>
      <c r="E17" s="194"/>
      <c r="F17" s="194"/>
      <c r="G17" s="194"/>
      <c r="H17" s="193" t="s">
        <v>12</v>
      </c>
      <c r="I17" s="194"/>
      <c r="J17" s="194"/>
      <c r="K17" s="194"/>
      <c r="L17" s="194"/>
      <c r="M17" s="194"/>
      <c r="N17" s="194"/>
      <c r="O17" s="19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9" t="s">
        <v>2639</v>
      </c>
      <c r="I19" s="134" t="s">
        <v>11</v>
      </c>
      <c r="J19" s="135" t="s">
        <v>10</v>
      </c>
      <c r="K19" s="135" t="s">
        <v>2609</v>
      </c>
      <c r="L19" s="135" t="s">
        <v>1161</v>
      </c>
      <c r="M19" s="135" t="s">
        <v>1162</v>
      </c>
      <c r="N19" s="136" t="s">
        <v>2610</v>
      </c>
      <c r="O19" s="131"/>
      <c r="Q19" s="51"/>
      <c r="R19" s="51"/>
    </row>
    <row r="20" spans="1:23" ht="30" customHeight="1" x14ac:dyDescent="0.25">
      <c r="A20" s="9"/>
      <c r="B20" s="108">
        <v>900353895</v>
      </c>
      <c r="C20" s="5"/>
      <c r="D20" s="73"/>
      <c r="E20" s="5"/>
      <c r="F20" s="5"/>
      <c r="G20" s="5"/>
      <c r="H20" s="199"/>
      <c r="I20" s="143" t="s">
        <v>453</v>
      </c>
      <c r="J20" s="144" t="s">
        <v>980</v>
      </c>
      <c r="K20" s="185">
        <v>1180001460</v>
      </c>
      <c r="L20" s="146"/>
      <c r="M20" s="146">
        <v>44561</v>
      </c>
      <c r="N20" s="129">
        <f>+(M20-L20)/30</f>
        <v>1485.3666666666666</v>
      </c>
      <c r="O20" s="132"/>
      <c r="U20" s="128"/>
      <c r="V20" s="104">
        <f ca="1">NOW()</f>
        <v>44194.457103009256</v>
      </c>
      <c r="W20" s="104">
        <f ca="1">NOW()</f>
        <v>44194.457103009256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3"/>
      <c r="R23" s="55"/>
      <c r="S23" s="104"/>
      <c r="T23" s="104"/>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23" t="s">
        <v>2</v>
      </c>
      <c r="C37" s="223"/>
      <c r="D37" s="223"/>
      <c r="E37" s="223"/>
      <c r="F37" s="223"/>
      <c r="G37" s="5"/>
      <c r="H37" s="123"/>
      <c r="I37" s="124"/>
      <c r="J37" s="124"/>
      <c r="K37" s="124"/>
      <c r="L37" s="124"/>
      <c r="M37" s="124"/>
      <c r="N37" s="124"/>
      <c r="O37" s="125"/>
    </row>
    <row r="38" spans="1:16" ht="21" customHeight="1" x14ac:dyDescent="0.25">
      <c r="A38" s="9"/>
      <c r="B38" s="191" t="str">
        <f>VLOOKUP(B20,EAS!A2:B1439,2,0)</f>
        <v>FUNDACION AMANECER CARIBE</v>
      </c>
      <c r="C38" s="191"/>
      <c r="D38" s="191"/>
      <c r="E38" s="191"/>
      <c r="F38" s="191"/>
      <c r="G38" s="5"/>
      <c r="H38" s="126"/>
      <c r="I38" s="203" t="s">
        <v>7</v>
      </c>
      <c r="J38" s="203"/>
      <c r="K38" s="203"/>
      <c r="L38" s="203"/>
      <c r="M38" s="203"/>
      <c r="N38" s="203"/>
      <c r="O38" s="127"/>
    </row>
    <row r="39" spans="1:16" ht="42.95" customHeight="1" thickBot="1" x14ac:dyDescent="0.3">
      <c r="A39" s="10"/>
      <c r="B39" s="11"/>
      <c r="C39" s="11"/>
      <c r="D39" s="11"/>
      <c r="E39" s="11"/>
      <c r="F39" s="11"/>
      <c r="G39" s="11"/>
      <c r="H39" s="10"/>
      <c r="I39" s="235" t="s">
        <v>2730</v>
      </c>
      <c r="J39" s="235"/>
      <c r="K39" s="235"/>
      <c r="L39" s="235"/>
      <c r="M39" s="235"/>
      <c r="N39" s="235"/>
      <c r="O39" s="12"/>
    </row>
    <row r="40" spans="1:16" ht="15.75" thickBot="1" x14ac:dyDescent="0.3"/>
    <row r="41" spans="1:16" s="19" customFormat="1" ht="31.5" customHeight="1" thickBot="1" x14ac:dyDescent="0.3">
      <c r="A41" s="193" t="s">
        <v>3</v>
      </c>
      <c r="B41" s="194"/>
      <c r="C41" s="194"/>
      <c r="D41" s="194"/>
      <c r="E41" s="194"/>
      <c r="F41" s="194"/>
      <c r="G41" s="194"/>
      <c r="H41" s="194"/>
      <c r="I41" s="194"/>
      <c r="J41" s="194"/>
      <c r="K41" s="194"/>
      <c r="L41" s="194"/>
      <c r="M41" s="194"/>
      <c r="N41" s="194"/>
      <c r="O41" s="195"/>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2655</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2">
      <c r="A48" s="137">
        <v>1</v>
      </c>
      <c r="B48" s="116" t="s">
        <v>2697</v>
      </c>
      <c r="C48" s="110" t="s">
        <v>31</v>
      </c>
      <c r="D48" s="174" t="s">
        <v>2698</v>
      </c>
      <c r="E48" s="176">
        <v>42719</v>
      </c>
      <c r="F48" s="177">
        <v>43084</v>
      </c>
      <c r="G48" s="153">
        <f>IF(AND(E48&lt;&gt;"",F48&lt;&gt;""),((F48-E48)/30),"")</f>
        <v>12.166666666666666</v>
      </c>
      <c r="H48" s="175" t="s">
        <v>2699</v>
      </c>
      <c r="I48" s="111" t="s">
        <v>453</v>
      </c>
      <c r="J48" s="111" t="s">
        <v>975</v>
      </c>
      <c r="K48" s="174">
        <v>437496112</v>
      </c>
      <c r="L48" s="112" t="s">
        <v>1148</v>
      </c>
      <c r="M48" s="113">
        <v>1</v>
      </c>
      <c r="N48" s="112" t="s">
        <v>27</v>
      </c>
      <c r="O48" s="112" t="s">
        <v>2700</v>
      </c>
      <c r="P48" s="78"/>
    </row>
    <row r="49" spans="1:16" s="6" customFormat="1" ht="24.75" customHeight="1" thickBot="1" x14ac:dyDescent="0.2">
      <c r="A49" s="137">
        <v>2</v>
      </c>
      <c r="B49" s="109" t="s">
        <v>2697</v>
      </c>
      <c r="C49" s="110" t="s">
        <v>31</v>
      </c>
      <c r="D49" s="174" t="s">
        <v>2701</v>
      </c>
      <c r="E49" s="177">
        <v>42042</v>
      </c>
      <c r="F49" s="177">
        <v>42369</v>
      </c>
      <c r="G49" s="153">
        <f t="shared" ref="G49:G50" si="2">IF(AND(E49&lt;&gt;"",F49&lt;&gt;""),((F49-E49)/30),"")</f>
        <v>10.9</v>
      </c>
      <c r="H49" s="175" t="s">
        <v>2702</v>
      </c>
      <c r="I49" s="111" t="s">
        <v>453</v>
      </c>
      <c r="J49" s="111" t="s">
        <v>963</v>
      </c>
      <c r="K49" s="178">
        <v>633055764</v>
      </c>
      <c r="L49" s="112" t="s">
        <v>1148</v>
      </c>
      <c r="M49" s="113">
        <v>1</v>
      </c>
      <c r="N49" s="112" t="s">
        <v>27</v>
      </c>
      <c r="O49" s="112" t="s">
        <v>2700</v>
      </c>
      <c r="P49" s="78"/>
    </row>
    <row r="50" spans="1:16" s="6" customFormat="1" ht="24.75" customHeight="1" thickBot="1" x14ac:dyDescent="0.2">
      <c r="A50" s="137">
        <v>3</v>
      </c>
      <c r="B50" s="109" t="s">
        <v>2697</v>
      </c>
      <c r="C50" s="110" t="s">
        <v>31</v>
      </c>
      <c r="D50" s="174" t="s">
        <v>2703</v>
      </c>
      <c r="E50" s="139">
        <v>43076</v>
      </c>
      <c r="F50" s="139">
        <v>43404</v>
      </c>
      <c r="G50" s="153">
        <f t="shared" si="2"/>
        <v>10.933333333333334</v>
      </c>
      <c r="H50" s="175" t="s">
        <v>2699</v>
      </c>
      <c r="I50" s="111" t="s">
        <v>453</v>
      </c>
      <c r="J50" s="111" t="s">
        <v>265</v>
      </c>
      <c r="K50" s="179">
        <v>355052975</v>
      </c>
      <c r="L50" s="112" t="s">
        <v>1148</v>
      </c>
      <c r="M50" s="113">
        <v>1</v>
      </c>
      <c r="N50" s="112" t="s">
        <v>27</v>
      </c>
      <c r="O50" s="112" t="s">
        <v>2700</v>
      </c>
      <c r="P50" s="78"/>
    </row>
    <row r="51" spans="1:16" s="6" customFormat="1" ht="24.75" customHeight="1" outlineLevel="1" thickBot="1" x14ac:dyDescent="0.2">
      <c r="A51" s="137">
        <v>4</v>
      </c>
      <c r="B51" s="109" t="s">
        <v>2697</v>
      </c>
      <c r="C51" s="110" t="s">
        <v>31</v>
      </c>
      <c r="D51" s="174" t="s">
        <v>2704</v>
      </c>
      <c r="E51" s="139">
        <v>43076</v>
      </c>
      <c r="F51" s="139">
        <v>43404</v>
      </c>
      <c r="G51" s="153">
        <f t="shared" ref="G51:G107" si="3">IF(AND(E51&lt;&gt;"",F51&lt;&gt;""),((F51-E51)/30),"")</f>
        <v>10.933333333333334</v>
      </c>
      <c r="H51" s="175" t="s">
        <v>2699</v>
      </c>
      <c r="I51" s="111" t="s">
        <v>453</v>
      </c>
      <c r="J51" s="111" t="s">
        <v>980</v>
      </c>
      <c r="K51" s="178">
        <v>620309545</v>
      </c>
      <c r="L51" s="112" t="s">
        <v>1148</v>
      </c>
      <c r="M51" s="113">
        <v>1</v>
      </c>
      <c r="N51" s="112" t="s">
        <v>2634</v>
      </c>
      <c r="O51" s="112" t="s">
        <v>26</v>
      </c>
      <c r="P51" s="78"/>
    </row>
    <row r="52" spans="1:16" s="7" customFormat="1" ht="24.75" customHeight="1" outlineLevel="1" x14ac:dyDescent="0.2">
      <c r="A52" s="138">
        <v>5</v>
      </c>
      <c r="B52" s="109" t="s">
        <v>2697</v>
      </c>
      <c r="C52" s="110" t="s">
        <v>31</v>
      </c>
      <c r="D52" s="180" t="s">
        <v>2705</v>
      </c>
      <c r="E52" s="139">
        <v>42720</v>
      </c>
      <c r="F52" s="139">
        <v>43084</v>
      </c>
      <c r="G52" s="153">
        <f t="shared" si="3"/>
        <v>12.133333333333333</v>
      </c>
      <c r="H52" s="180" t="s">
        <v>2699</v>
      </c>
      <c r="I52" s="111" t="s">
        <v>453</v>
      </c>
      <c r="J52" s="111" t="s">
        <v>980</v>
      </c>
      <c r="K52" s="182" t="s">
        <v>2706</v>
      </c>
      <c r="L52" s="112" t="s">
        <v>1148</v>
      </c>
      <c r="M52" s="113">
        <v>1</v>
      </c>
      <c r="N52" s="112" t="s">
        <v>2634</v>
      </c>
      <c r="O52" s="112" t="s">
        <v>26</v>
      </c>
      <c r="P52" s="79"/>
    </row>
    <row r="53" spans="1:16" s="7" customFormat="1" ht="24.75" customHeight="1" outlineLevel="1" thickBot="1" x14ac:dyDescent="0.25">
      <c r="A53" s="138">
        <v>6</v>
      </c>
      <c r="B53" s="109" t="s">
        <v>2697</v>
      </c>
      <c r="C53" s="110" t="s">
        <v>31</v>
      </c>
      <c r="D53" s="183" t="s">
        <v>2707</v>
      </c>
      <c r="E53" s="139">
        <v>43485</v>
      </c>
      <c r="F53" s="139">
        <v>43822</v>
      </c>
      <c r="G53" s="153">
        <f t="shared" si="3"/>
        <v>11.233333333333333</v>
      </c>
      <c r="H53" s="184" t="s">
        <v>2708</v>
      </c>
      <c r="I53" s="111" t="s">
        <v>453</v>
      </c>
      <c r="J53" s="111" t="s">
        <v>980</v>
      </c>
      <c r="K53" s="182" t="s">
        <v>2709</v>
      </c>
      <c r="L53" s="112" t="s">
        <v>1148</v>
      </c>
      <c r="M53" s="113">
        <v>1</v>
      </c>
      <c r="N53" s="112" t="s">
        <v>27</v>
      </c>
      <c r="O53" s="112" t="s">
        <v>1148</v>
      </c>
      <c r="P53" s="79"/>
    </row>
    <row r="54" spans="1:16" s="7" customFormat="1" ht="24.75" customHeight="1" outlineLevel="1" x14ac:dyDescent="0.2">
      <c r="A54" s="138">
        <v>7</v>
      </c>
      <c r="B54" s="109" t="s">
        <v>2697</v>
      </c>
      <c r="C54" s="110" t="s">
        <v>31</v>
      </c>
      <c r="D54" s="181" t="s">
        <v>2710</v>
      </c>
      <c r="E54" s="139">
        <v>43485</v>
      </c>
      <c r="F54" s="139">
        <v>43822</v>
      </c>
      <c r="G54" s="153">
        <f t="shared" si="3"/>
        <v>11.233333333333333</v>
      </c>
      <c r="H54" s="182" t="s">
        <v>2711</v>
      </c>
      <c r="I54" s="111" t="s">
        <v>453</v>
      </c>
      <c r="J54" s="111" t="s">
        <v>969</v>
      </c>
      <c r="K54" s="182" t="s">
        <v>2712</v>
      </c>
      <c r="L54" s="112" t="s">
        <v>1148</v>
      </c>
      <c r="M54" s="113">
        <v>1</v>
      </c>
      <c r="N54" s="112" t="s">
        <v>2634</v>
      </c>
      <c r="O54" s="112" t="s">
        <v>1148</v>
      </c>
      <c r="P54" s="79"/>
    </row>
    <row r="55" spans="1:16" s="7" customFormat="1" ht="24.75" customHeight="1" outlineLevel="1" x14ac:dyDescent="0.25">
      <c r="A55" s="138">
        <v>8</v>
      </c>
      <c r="B55" s="116" t="s">
        <v>2697</v>
      </c>
      <c r="C55" s="110" t="s">
        <v>31</v>
      </c>
      <c r="D55" s="115" t="s">
        <v>2714</v>
      </c>
      <c r="E55" s="139">
        <v>41883</v>
      </c>
      <c r="F55" s="139">
        <v>41988</v>
      </c>
      <c r="G55" s="153">
        <f t="shared" si="3"/>
        <v>3.5</v>
      </c>
      <c r="H55" s="116" t="s">
        <v>2715</v>
      </c>
      <c r="I55" s="111" t="s">
        <v>887</v>
      </c>
      <c r="J55" s="111" t="s">
        <v>889</v>
      </c>
      <c r="K55" s="117">
        <v>119356650</v>
      </c>
      <c r="L55" s="112" t="s">
        <v>26</v>
      </c>
      <c r="M55" s="113">
        <v>0.8</v>
      </c>
      <c r="N55" s="112" t="s">
        <v>27</v>
      </c>
      <c r="O55" s="112" t="s">
        <v>1148</v>
      </c>
      <c r="P55" s="79"/>
    </row>
    <row r="56" spans="1:16" s="7" customFormat="1" ht="24.75" customHeight="1" outlineLevel="1" x14ac:dyDescent="0.2">
      <c r="A56" s="138">
        <v>9</v>
      </c>
      <c r="B56" s="116" t="s">
        <v>2697</v>
      </c>
      <c r="C56" s="110" t="s">
        <v>31</v>
      </c>
      <c r="D56" s="182" t="s">
        <v>2716</v>
      </c>
      <c r="E56" s="186">
        <v>43450</v>
      </c>
      <c r="F56" s="139">
        <v>43556</v>
      </c>
      <c r="G56" s="153">
        <f>IF(AND(E56&lt;&gt;"",F56&lt;&gt;""),((F56-E56)/30),"")</f>
        <v>3.5333333333333332</v>
      </c>
      <c r="H56" s="182" t="s">
        <v>2718</v>
      </c>
      <c r="I56" s="111" t="s">
        <v>453</v>
      </c>
      <c r="J56" s="111" t="s">
        <v>973</v>
      </c>
      <c r="K56" s="182" t="s">
        <v>2717</v>
      </c>
      <c r="L56" s="112" t="s">
        <v>1148</v>
      </c>
      <c r="M56" s="113"/>
      <c r="N56" s="112" t="s">
        <v>2634</v>
      </c>
      <c r="O56" s="112" t="s">
        <v>2728</v>
      </c>
      <c r="P56" s="79"/>
    </row>
    <row r="57" spans="1:16" s="7" customFormat="1" ht="24.75" customHeight="1" outlineLevel="1" x14ac:dyDescent="0.2">
      <c r="A57" s="138">
        <v>10</v>
      </c>
      <c r="B57" s="116" t="s">
        <v>2697</v>
      </c>
      <c r="C57" s="65" t="s">
        <v>31</v>
      </c>
      <c r="D57" s="115" t="s">
        <v>2722</v>
      </c>
      <c r="E57" s="186">
        <v>43313</v>
      </c>
      <c r="F57" s="139">
        <v>43404</v>
      </c>
      <c r="G57" s="153">
        <f>IF(AND(E57&lt;&gt;"",F57&lt;&gt;""),((F57-E57)/30),"")</f>
        <v>3.0333333333333332</v>
      </c>
      <c r="H57" s="182" t="s">
        <v>2723</v>
      </c>
      <c r="I57" s="63" t="s">
        <v>453</v>
      </c>
      <c r="J57" s="63" t="s">
        <v>973</v>
      </c>
      <c r="K57" s="188">
        <v>33223000</v>
      </c>
      <c r="L57" s="65" t="s">
        <v>1148</v>
      </c>
      <c r="M57" s="67"/>
      <c r="N57" s="65" t="s">
        <v>27</v>
      </c>
      <c r="O57" s="65" t="s">
        <v>2728</v>
      </c>
      <c r="P57" s="79"/>
    </row>
    <row r="58" spans="1:16" s="7" customFormat="1" ht="24.75" customHeight="1" outlineLevel="1" x14ac:dyDescent="0.2">
      <c r="A58" s="138">
        <v>11</v>
      </c>
      <c r="B58" s="116" t="s">
        <v>2697</v>
      </c>
      <c r="C58" s="65" t="s">
        <v>31</v>
      </c>
      <c r="D58" s="115" t="s">
        <v>2727</v>
      </c>
      <c r="E58" s="115" t="s">
        <v>2726</v>
      </c>
      <c r="F58" s="139">
        <v>43449</v>
      </c>
      <c r="G58" s="153">
        <f>IF(AND(E58&lt;&gt;"",F58&lt;&gt;""),((F58-E58)/30),"")</f>
        <v>4.5333333333333332</v>
      </c>
      <c r="H58" s="182" t="s">
        <v>2724</v>
      </c>
      <c r="I58" s="63" t="s">
        <v>453</v>
      </c>
      <c r="J58" s="63" t="s">
        <v>973</v>
      </c>
      <c r="K58" s="182" t="s">
        <v>2725</v>
      </c>
      <c r="L58" s="65" t="s">
        <v>1148</v>
      </c>
      <c r="M58" s="113"/>
      <c r="N58" s="65" t="s">
        <v>27</v>
      </c>
      <c r="O58" s="65" t="s">
        <v>2728</v>
      </c>
      <c r="P58" s="79"/>
    </row>
    <row r="59" spans="1:16" s="7" customFormat="1" ht="24.75" customHeight="1" outlineLevel="1" x14ac:dyDescent="0.2">
      <c r="A59" s="138">
        <v>12</v>
      </c>
      <c r="B59" s="116"/>
      <c r="C59" s="65"/>
      <c r="D59" s="115"/>
      <c r="E59" s="139"/>
      <c r="F59" s="139"/>
      <c r="G59" s="153" t="str">
        <f t="shared" si="3"/>
        <v/>
      </c>
      <c r="H59" s="170"/>
      <c r="I59" s="63"/>
      <c r="J59" s="63"/>
      <c r="K59" s="170"/>
      <c r="L59" s="65"/>
      <c r="M59" s="113"/>
      <c r="N59" s="65"/>
      <c r="O59" s="65"/>
      <c r="P59" s="79"/>
    </row>
    <row r="60" spans="1:16" s="7" customFormat="1" ht="24.75" customHeight="1" outlineLevel="1" x14ac:dyDescent="0.2">
      <c r="A60" s="138">
        <v>13</v>
      </c>
      <c r="B60" s="116"/>
      <c r="C60" s="65"/>
      <c r="D60" s="115"/>
      <c r="E60" s="139"/>
      <c r="F60" s="139"/>
      <c r="G60" s="153" t="str">
        <f t="shared" si="3"/>
        <v/>
      </c>
      <c r="H60" s="170"/>
      <c r="I60" s="63"/>
      <c r="J60" s="63"/>
      <c r="K60" s="173"/>
      <c r="L60" s="65"/>
      <c r="M60" s="113"/>
      <c r="N60" s="65"/>
      <c r="O60" s="65"/>
      <c r="P60" s="79"/>
    </row>
    <row r="61" spans="1:16" s="7" customFormat="1" ht="24.75" customHeight="1" outlineLevel="1" x14ac:dyDescent="0.2">
      <c r="A61" s="138">
        <v>14</v>
      </c>
      <c r="B61" s="116"/>
      <c r="C61" s="65"/>
      <c r="D61" s="115"/>
      <c r="E61" s="139"/>
      <c r="F61" s="139"/>
      <c r="G61" s="153" t="str">
        <f t="shared" si="3"/>
        <v/>
      </c>
      <c r="H61" s="170"/>
      <c r="I61" s="63"/>
      <c r="J61" s="63"/>
      <c r="K61" s="173"/>
      <c r="L61" s="65"/>
      <c r="M61" s="113"/>
      <c r="N61" s="65"/>
      <c r="O61" s="65"/>
      <c r="P61" s="79"/>
    </row>
    <row r="62" spans="1:16" s="7" customFormat="1" ht="24.75" customHeight="1" outlineLevel="1" x14ac:dyDescent="0.2">
      <c r="A62" s="138">
        <v>15</v>
      </c>
      <c r="B62" s="116"/>
      <c r="C62" s="65"/>
      <c r="D62" s="115"/>
      <c r="E62" s="139"/>
      <c r="F62" s="139"/>
      <c r="G62" s="153" t="str">
        <f t="shared" si="3"/>
        <v/>
      </c>
      <c r="H62" s="170"/>
      <c r="I62" s="63"/>
      <c r="J62" s="63"/>
      <c r="K62" s="173"/>
      <c r="L62" s="65"/>
      <c r="M62" s="113"/>
      <c r="N62" s="65"/>
      <c r="O62" s="65"/>
      <c r="P62" s="79"/>
    </row>
    <row r="63" spans="1:16" s="7" customFormat="1" ht="24.75" customHeight="1" outlineLevel="1" x14ac:dyDescent="0.2">
      <c r="A63" s="138">
        <v>16</v>
      </c>
      <c r="B63" s="116"/>
      <c r="C63" s="65"/>
      <c r="D63" s="115"/>
      <c r="E63" s="139"/>
      <c r="F63" s="139"/>
      <c r="G63" s="153" t="str">
        <f t="shared" si="3"/>
        <v/>
      </c>
      <c r="H63" s="170"/>
      <c r="I63" s="63"/>
      <c r="J63" s="63"/>
      <c r="K63" s="170"/>
      <c r="L63" s="65"/>
      <c r="M63" s="113"/>
      <c r="N63" s="65"/>
      <c r="O63" s="65"/>
      <c r="P63" s="79"/>
    </row>
    <row r="64" spans="1:16" s="7" customFormat="1" ht="24.75" customHeight="1" outlineLevel="1" x14ac:dyDescent="0.25">
      <c r="A64" s="138">
        <v>17</v>
      </c>
      <c r="B64" s="64"/>
      <c r="C64" s="65"/>
      <c r="D64" s="63"/>
      <c r="E64" s="139"/>
      <c r="F64" s="139"/>
      <c r="G64" s="153" t="str">
        <f t="shared" si="3"/>
        <v/>
      </c>
      <c r="H64" s="64"/>
      <c r="I64" s="63"/>
      <c r="J64" s="63"/>
      <c r="K64" s="66"/>
      <c r="L64" s="65"/>
      <c r="M64" s="67"/>
      <c r="N64" s="65"/>
      <c r="O64" s="65"/>
      <c r="P64" s="79"/>
    </row>
    <row r="65" spans="1:16" s="7" customFormat="1" ht="24.75" customHeight="1" outlineLevel="1" x14ac:dyDescent="0.2">
      <c r="A65" s="138">
        <v>18</v>
      </c>
      <c r="B65" s="64"/>
      <c r="C65" s="65"/>
      <c r="D65" s="182"/>
      <c r="E65" s="186"/>
      <c r="F65" s="139"/>
      <c r="G65" s="153" t="str">
        <f>IF(AND(E65&lt;&gt;"",F65&lt;&gt;""),((F65-E65)/30),"")</f>
        <v/>
      </c>
      <c r="H65" s="182"/>
      <c r="I65" s="63"/>
      <c r="J65" s="63"/>
      <c r="K65" s="182"/>
      <c r="L65" s="65"/>
      <c r="M65" s="67"/>
      <c r="N65" s="65"/>
      <c r="O65" s="65"/>
      <c r="P65" s="79"/>
    </row>
    <row r="66" spans="1:16" s="7" customFormat="1" ht="24.75" customHeight="1" outlineLevel="1" x14ac:dyDescent="0.2">
      <c r="A66" s="138">
        <v>19</v>
      </c>
      <c r="B66" s="64"/>
      <c r="C66" s="65"/>
      <c r="D66" s="63"/>
      <c r="E66" s="186"/>
      <c r="F66" s="139"/>
      <c r="G66" s="153" t="str">
        <f>IF(AND(E66&lt;&gt;"",F66&lt;&gt;""),((F66-E66)/30),"")</f>
        <v/>
      </c>
      <c r="H66" s="182"/>
      <c r="I66" s="63"/>
      <c r="J66" s="63"/>
      <c r="K66" s="188"/>
      <c r="L66" s="65"/>
      <c r="M66" s="67"/>
      <c r="N66" s="65"/>
      <c r="O66" s="65"/>
      <c r="P66" s="79"/>
    </row>
    <row r="67" spans="1:16" s="7" customFormat="1" ht="24.75" customHeight="1" outlineLevel="1" x14ac:dyDescent="0.2">
      <c r="A67" s="138">
        <v>20</v>
      </c>
      <c r="B67" s="64"/>
      <c r="C67" s="65"/>
      <c r="D67" s="63"/>
      <c r="E67" s="115"/>
      <c r="F67" s="139"/>
      <c r="G67" s="153" t="str">
        <f>IF(AND(E67&lt;&gt;"",F67&lt;&gt;""),((F67-E67)/30),"")</f>
        <v/>
      </c>
      <c r="H67" s="182"/>
      <c r="I67" s="63"/>
      <c r="J67" s="63"/>
      <c r="K67" s="182"/>
      <c r="L67" s="65"/>
      <c r="M67" s="67"/>
      <c r="N67" s="65"/>
      <c r="O67" s="65"/>
      <c r="P67" s="79"/>
    </row>
    <row r="68" spans="1:16" s="7" customFormat="1" ht="24.75" customHeight="1" outlineLevel="1" x14ac:dyDescent="0.25">
      <c r="A68" s="138">
        <v>21</v>
      </c>
      <c r="B68" s="64"/>
      <c r="C68" s="65"/>
      <c r="D68" s="63"/>
      <c r="E68" s="139"/>
      <c r="F68" s="139"/>
      <c r="G68" s="153"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3"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3"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3"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3"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3"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3"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3"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3"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3"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3"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3"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3"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3"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3"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3"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3"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2656</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50" t="s">
        <v>9</v>
      </c>
      <c r="J112" s="25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7">
        <v>1</v>
      </c>
      <c r="B114" s="154" t="s">
        <v>2665</v>
      </c>
      <c r="C114" s="156" t="s">
        <v>31</v>
      </c>
      <c r="D114" s="114" t="s">
        <v>2679</v>
      </c>
      <c r="E114" s="139">
        <v>43885</v>
      </c>
      <c r="F114" s="139">
        <v>44196</v>
      </c>
      <c r="G114" s="153">
        <f>IF(AND(E114&lt;&gt;"",F114&lt;&gt;""),((F114-E114)/30),"")</f>
        <v>10.366666666666667</v>
      </c>
      <c r="H114" s="170" t="s">
        <v>2678</v>
      </c>
      <c r="I114" s="115" t="s">
        <v>453</v>
      </c>
      <c r="J114" s="115" t="s">
        <v>971</v>
      </c>
      <c r="K114" s="171">
        <v>1040337313</v>
      </c>
      <c r="L114" s="100">
        <f>+IF(AND(K114&gt;0,O114="Ejecución"),(K114/877802)*Tabla28[[#This Row],[% participación]],IF(AND(K114&gt;0,O114&lt;&gt;"Ejecución"),"-",""))</f>
        <v>355.54851082590375</v>
      </c>
      <c r="M114" s="118" t="s">
        <v>26</v>
      </c>
      <c r="N114" s="166">
        <v>0.3</v>
      </c>
      <c r="O114" s="155" t="s">
        <v>1150</v>
      </c>
      <c r="P114" s="78"/>
    </row>
    <row r="115" spans="1:16" s="6" customFormat="1" ht="24.75" customHeight="1" x14ac:dyDescent="0.2">
      <c r="A115" s="137">
        <v>2</v>
      </c>
      <c r="B115" s="154" t="s">
        <v>2665</v>
      </c>
      <c r="C115" s="156" t="s">
        <v>31</v>
      </c>
      <c r="D115" s="63" t="s">
        <v>2681</v>
      </c>
      <c r="E115" s="139">
        <v>43889</v>
      </c>
      <c r="F115" s="139">
        <v>44196</v>
      </c>
      <c r="G115" s="153">
        <f t="shared" ref="G115:G116" si="4">IF(AND(E115&lt;&gt;"",F115&lt;&gt;""),((F115-E115)/30),"")</f>
        <v>10.233333333333333</v>
      </c>
      <c r="H115" s="172" t="s">
        <v>2680</v>
      </c>
      <c r="I115" s="63" t="s">
        <v>453</v>
      </c>
      <c r="J115" s="63" t="s">
        <v>972</v>
      </c>
      <c r="K115" s="171">
        <v>998676989</v>
      </c>
      <c r="L115" s="100">
        <f>+IF(AND(K115&gt;0,O115="Ejecución"),(K115/877802)*Tabla28[[#This Row],[% participación]],IF(AND(K115&gt;0,O115&lt;&gt;"Ejecución"),"-",""))</f>
        <v>341.31056513883539</v>
      </c>
      <c r="M115" s="65" t="s">
        <v>26</v>
      </c>
      <c r="N115" s="166">
        <v>0.3</v>
      </c>
      <c r="O115" s="155" t="s">
        <v>1150</v>
      </c>
      <c r="P115" s="78"/>
    </row>
    <row r="116" spans="1:16" s="6" customFormat="1" ht="24.75" customHeight="1" x14ac:dyDescent="0.2">
      <c r="A116" s="137">
        <v>3</v>
      </c>
      <c r="B116" s="154" t="s">
        <v>2665</v>
      </c>
      <c r="C116" s="156" t="s">
        <v>31</v>
      </c>
      <c r="D116" s="115" t="s">
        <v>2692</v>
      </c>
      <c r="E116" s="139">
        <v>43885</v>
      </c>
      <c r="F116" s="139">
        <v>44196</v>
      </c>
      <c r="G116" s="153">
        <f t="shared" si="4"/>
        <v>10.366666666666667</v>
      </c>
      <c r="H116" s="170" t="s">
        <v>2693</v>
      </c>
      <c r="I116" s="63" t="s">
        <v>453</v>
      </c>
      <c r="J116" s="63" t="s">
        <v>976</v>
      </c>
      <c r="K116" s="173">
        <v>813041290</v>
      </c>
      <c r="L116" s="100">
        <f>+IF(AND(K116&gt;0,O116="Ejecución"),(K116/877802)*Tabla28[[#This Row],[% participación]],IF(AND(K116&gt;0,O116&lt;&gt;"Ejecución"),"-",""))</f>
        <v>277.86720353792765</v>
      </c>
      <c r="M116" s="65" t="s">
        <v>26</v>
      </c>
      <c r="N116" s="166">
        <v>0.3</v>
      </c>
      <c r="O116" s="155" t="s">
        <v>1150</v>
      </c>
      <c r="P116" s="78"/>
    </row>
    <row r="117" spans="1:16" s="6" customFormat="1" ht="24.75" customHeight="1" outlineLevel="1" x14ac:dyDescent="0.2">
      <c r="A117" s="137">
        <v>4</v>
      </c>
      <c r="B117" s="154" t="s">
        <v>2665</v>
      </c>
      <c r="C117" s="156" t="s">
        <v>31</v>
      </c>
      <c r="D117" s="63" t="s">
        <v>2682</v>
      </c>
      <c r="E117" s="139">
        <v>43885</v>
      </c>
      <c r="F117" s="139">
        <v>44196</v>
      </c>
      <c r="G117" s="153">
        <f t="shared" ref="G117:G159" si="5">IF(AND(E117&lt;&gt;"",F117&lt;&gt;""),((F117-E117)/30),"")</f>
        <v>10.366666666666667</v>
      </c>
      <c r="H117" s="170" t="s">
        <v>2683</v>
      </c>
      <c r="I117" s="63" t="s">
        <v>453</v>
      </c>
      <c r="J117" s="63" t="s">
        <v>967</v>
      </c>
      <c r="K117" s="173">
        <v>1684093802</v>
      </c>
      <c r="L117" s="100">
        <f>+IF(AND(K117&gt;0,O117="Ejecución"),(K117/877802)*Tabla28[[#This Row],[% participación]],IF(AND(K117&gt;0,O117&lt;&gt;"Ejecución"),"-",""))</f>
        <v>575.56048015383874</v>
      </c>
      <c r="M117" s="65" t="s">
        <v>2694</v>
      </c>
      <c r="N117" s="166">
        <v>0.3</v>
      </c>
      <c r="O117" s="155" t="s">
        <v>1150</v>
      </c>
      <c r="P117" s="78"/>
    </row>
    <row r="118" spans="1:16" s="7" customFormat="1" ht="24.75" customHeight="1" outlineLevel="1" x14ac:dyDescent="0.2">
      <c r="A118" s="138">
        <v>5</v>
      </c>
      <c r="B118" s="154" t="s">
        <v>2665</v>
      </c>
      <c r="C118" s="156" t="s">
        <v>31</v>
      </c>
      <c r="D118" s="115" t="s">
        <v>2695</v>
      </c>
      <c r="E118" s="139">
        <v>43884</v>
      </c>
      <c r="F118" s="139">
        <v>44196</v>
      </c>
      <c r="G118" s="153">
        <f t="shared" si="5"/>
        <v>10.4</v>
      </c>
      <c r="H118" s="170" t="s">
        <v>2696</v>
      </c>
      <c r="I118" s="63" t="s">
        <v>453</v>
      </c>
      <c r="J118" s="63" t="s">
        <v>963</v>
      </c>
      <c r="K118" s="170">
        <v>681437685</v>
      </c>
      <c r="L118" s="100">
        <f>+IF(AND(K118&gt;0,O118="Ejecución"),(K118/877802)*Tabla28[[#This Row],[% participación]],IF(AND(K118&gt;0,O118&lt;&gt;"Ejecución"),"-",""))</f>
        <v>232.88999740260329</v>
      </c>
      <c r="M118" s="65" t="s">
        <v>26</v>
      </c>
      <c r="N118" s="166">
        <v>0.3</v>
      </c>
      <c r="O118" s="155" t="s">
        <v>1150</v>
      </c>
      <c r="P118" s="79"/>
    </row>
    <row r="119" spans="1:16" s="7" customFormat="1" ht="24.75" customHeight="1" outlineLevel="1" x14ac:dyDescent="0.2">
      <c r="A119" s="138">
        <v>6</v>
      </c>
      <c r="B119" s="154" t="s">
        <v>2665</v>
      </c>
      <c r="C119" s="156" t="s">
        <v>31</v>
      </c>
      <c r="D119" s="63" t="s">
        <v>2684</v>
      </c>
      <c r="E119" s="139">
        <v>43885</v>
      </c>
      <c r="F119" s="139">
        <v>44196</v>
      </c>
      <c r="G119" s="153">
        <f t="shared" si="5"/>
        <v>10.366666666666667</v>
      </c>
      <c r="H119" s="170" t="s">
        <v>2685</v>
      </c>
      <c r="I119" s="63" t="s">
        <v>453</v>
      </c>
      <c r="J119" s="63" t="s">
        <v>973</v>
      </c>
      <c r="K119" s="173">
        <v>1748650709</v>
      </c>
      <c r="L119" s="100">
        <f>+IF(AND(K119&gt;0,O119="Ejecución"),(K119/877802)*Tabla28[[#This Row],[% participación]],IF(AND(K119&gt;0,O119&lt;&gt;"Ejecución"),"-",""))</f>
        <v>597.62362434808756</v>
      </c>
      <c r="M119" s="65" t="s">
        <v>26</v>
      </c>
      <c r="N119" s="166">
        <v>0.3</v>
      </c>
      <c r="O119" s="155" t="s">
        <v>1150</v>
      </c>
      <c r="P119" s="79"/>
    </row>
    <row r="120" spans="1:16" s="7" customFormat="1" ht="24.75" customHeight="1" outlineLevel="1" x14ac:dyDescent="0.2">
      <c r="A120" s="138">
        <v>7</v>
      </c>
      <c r="B120" s="154" t="s">
        <v>2665</v>
      </c>
      <c r="C120" s="156" t="s">
        <v>31</v>
      </c>
      <c r="D120" s="63" t="s">
        <v>2686</v>
      </c>
      <c r="E120" s="139">
        <v>43885</v>
      </c>
      <c r="F120" s="139">
        <v>44196</v>
      </c>
      <c r="G120" s="153">
        <f t="shared" si="5"/>
        <v>10.366666666666667</v>
      </c>
      <c r="H120" s="170" t="s">
        <v>2687</v>
      </c>
      <c r="I120" s="63" t="s">
        <v>453</v>
      </c>
      <c r="J120" s="63" t="s">
        <v>103</v>
      </c>
      <c r="K120" s="173">
        <v>1121668123</v>
      </c>
      <c r="L120" s="100">
        <f>+IF(AND(K120&gt;0,O120="Ejecución"),(K120/877802)*Tabla28[[#This Row],[% participación]],IF(AND(K120&gt;0,O120&lt;&gt;"Ejecución"),"-",""))</f>
        <v>383.34434975085497</v>
      </c>
      <c r="M120" s="65" t="s">
        <v>26</v>
      </c>
      <c r="N120" s="166">
        <v>0.3</v>
      </c>
      <c r="O120" s="155" t="s">
        <v>1150</v>
      </c>
      <c r="P120" s="79"/>
    </row>
    <row r="121" spans="1:16" s="7" customFormat="1" ht="24.75" customHeight="1" outlineLevel="1" x14ac:dyDescent="0.2">
      <c r="A121" s="138">
        <v>8</v>
      </c>
      <c r="B121" s="154" t="s">
        <v>2665</v>
      </c>
      <c r="C121" s="156" t="s">
        <v>31</v>
      </c>
      <c r="D121" s="63" t="s">
        <v>2688</v>
      </c>
      <c r="E121" s="139">
        <v>43885</v>
      </c>
      <c r="F121" s="139">
        <v>44196</v>
      </c>
      <c r="G121" s="153">
        <f t="shared" si="5"/>
        <v>10.366666666666667</v>
      </c>
      <c r="H121" s="170" t="s">
        <v>2689</v>
      </c>
      <c r="I121" s="63" t="s">
        <v>453</v>
      </c>
      <c r="J121" s="63" t="s">
        <v>265</v>
      </c>
      <c r="K121" s="173">
        <v>842945485</v>
      </c>
      <c r="L121" s="100">
        <f>+IF(AND(K121&gt;0,O121="Ejecución"),(K121/877802)*Tabla28[[#This Row],[% participación]],IF(AND(K121&gt;0,O121&lt;&gt;"Ejecución"),"-",""))</f>
        <v>288.08734258978672</v>
      </c>
      <c r="M121" s="65" t="s">
        <v>26</v>
      </c>
      <c r="N121" s="166">
        <v>0.3</v>
      </c>
      <c r="O121" s="155" t="s">
        <v>1150</v>
      </c>
      <c r="P121" s="79"/>
    </row>
    <row r="122" spans="1:16" s="7" customFormat="1" ht="24.75" customHeight="1" outlineLevel="1" x14ac:dyDescent="0.2">
      <c r="A122" s="138">
        <v>9</v>
      </c>
      <c r="B122" s="154" t="s">
        <v>2665</v>
      </c>
      <c r="C122" s="156" t="s">
        <v>31</v>
      </c>
      <c r="D122" s="63" t="s">
        <v>2690</v>
      </c>
      <c r="E122" s="139">
        <v>43885</v>
      </c>
      <c r="F122" s="139">
        <v>44196</v>
      </c>
      <c r="G122" s="153">
        <f t="shared" si="5"/>
        <v>10.366666666666667</v>
      </c>
      <c r="H122" s="170" t="s">
        <v>2691</v>
      </c>
      <c r="I122" s="63" t="s">
        <v>453</v>
      </c>
      <c r="J122" s="63" t="s">
        <v>980</v>
      </c>
      <c r="K122" s="170">
        <v>1852105538</v>
      </c>
      <c r="L122" s="100">
        <f>+IF(AND(K122&gt;0,O122="Ejecución"),(K122/877802)*Tabla28[[#This Row],[% participación]],IF(AND(K122&gt;0,O122&lt;&gt;"Ejecución"),"-",""))</f>
        <v>632.98062820544942</v>
      </c>
      <c r="M122" s="65" t="s">
        <v>26</v>
      </c>
      <c r="N122" s="166">
        <v>0.3</v>
      </c>
      <c r="O122" s="155" t="s">
        <v>1150</v>
      </c>
      <c r="P122" s="79"/>
    </row>
    <row r="123" spans="1:16" s="7" customFormat="1" ht="24.75" customHeight="1" outlineLevel="1" x14ac:dyDescent="0.2">
      <c r="A123" s="138">
        <v>10</v>
      </c>
      <c r="B123" s="154" t="s">
        <v>2665</v>
      </c>
      <c r="C123" s="156" t="s">
        <v>31</v>
      </c>
      <c r="D123" s="115" t="s">
        <v>2681</v>
      </c>
      <c r="E123" s="139">
        <v>43889</v>
      </c>
      <c r="F123" s="139">
        <v>44196</v>
      </c>
      <c r="G123" s="153">
        <f t="shared" si="5"/>
        <v>10.233333333333333</v>
      </c>
      <c r="H123" s="170" t="s">
        <v>2691</v>
      </c>
      <c r="I123" s="63" t="s">
        <v>453</v>
      </c>
      <c r="J123" s="63" t="s">
        <v>975</v>
      </c>
      <c r="K123" s="171">
        <v>998676989</v>
      </c>
      <c r="L123" s="100">
        <f>+IF(AND(K123&gt;0,O123="Ejecución"),(K123/877802)*Tabla28[[#This Row],[% participación]],IF(AND(K123&gt;0,O123&lt;&gt;"Ejecución"),"-",""))</f>
        <v>341.31056513883539</v>
      </c>
      <c r="M123" s="65" t="s">
        <v>26</v>
      </c>
      <c r="N123" s="166">
        <v>0.3</v>
      </c>
      <c r="O123" s="155" t="s">
        <v>1150</v>
      </c>
      <c r="P123" s="79"/>
    </row>
    <row r="124" spans="1:16" s="7" customFormat="1" ht="24.75" customHeight="1" outlineLevel="1" x14ac:dyDescent="0.2">
      <c r="A124" s="138">
        <v>11</v>
      </c>
      <c r="B124" s="154" t="s">
        <v>2665</v>
      </c>
      <c r="C124" s="156" t="s">
        <v>31</v>
      </c>
      <c r="D124" s="115" t="s">
        <v>2688</v>
      </c>
      <c r="E124" s="139">
        <v>43885</v>
      </c>
      <c r="F124" s="139">
        <v>44196</v>
      </c>
      <c r="G124" s="153">
        <f t="shared" si="5"/>
        <v>10.366666666666667</v>
      </c>
      <c r="H124" s="170" t="s">
        <v>2689</v>
      </c>
      <c r="I124" s="63" t="s">
        <v>453</v>
      </c>
      <c r="J124" s="63" t="s">
        <v>969</v>
      </c>
      <c r="K124" s="173">
        <v>842945485</v>
      </c>
      <c r="L124" s="100">
        <f>+IF(AND(K124&gt;0,O124="Ejecución"),(K124/877802)*Tabla28[[#This Row],[% participación]],IF(AND(K124&gt;0,O124&lt;&gt;"Ejecución"),"-",""))</f>
        <v>288.08734258978672</v>
      </c>
      <c r="M124" s="65" t="s">
        <v>26</v>
      </c>
      <c r="N124" s="166">
        <v>0.3</v>
      </c>
      <c r="O124" s="155" t="s">
        <v>1150</v>
      </c>
      <c r="P124" s="79"/>
    </row>
    <row r="125" spans="1:16" s="7" customFormat="1" ht="24.75" customHeight="1" outlineLevel="1" x14ac:dyDescent="0.2">
      <c r="A125" s="138">
        <v>12</v>
      </c>
      <c r="B125" s="154" t="s">
        <v>2665</v>
      </c>
      <c r="C125" s="156" t="s">
        <v>31</v>
      </c>
      <c r="D125" s="115" t="s">
        <v>2682</v>
      </c>
      <c r="E125" s="139">
        <v>43885</v>
      </c>
      <c r="F125" s="139">
        <v>44196</v>
      </c>
      <c r="G125" s="153">
        <f t="shared" si="5"/>
        <v>10.366666666666667</v>
      </c>
      <c r="H125" s="170" t="s">
        <v>2683</v>
      </c>
      <c r="I125" s="63" t="s">
        <v>453</v>
      </c>
      <c r="J125" s="63" t="s">
        <v>976</v>
      </c>
      <c r="K125" s="173">
        <v>1684093802</v>
      </c>
      <c r="L125" s="100">
        <f>+IF(AND(K125&gt;0,O125="Ejecución"),(K125/877802)*Tabla28[[#This Row],[% participación]],IF(AND(K125&gt;0,O125&lt;&gt;"Ejecución"),"-",""))</f>
        <v>575.56048015383874</v>
      </c>
      <c r="M125" s="65" t="s">
        <v>26</v>
      </c>
      <c r="N125" s="166">
        <v>0.3</v>
      </c>
      <c r="O125" s="155" t="s">
        <v>1150</v>
      </c>
      <c r="P125" s="79"/>
    </row>
    <row r="126" spans="1:16" s="7" customFormat="1" ht="24.75" customHeight="1" outlineLevel="1" x14ac:dyDescent="0.25">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ref="N126:N160" si="6">+IF(M126="No",1,IF(M126="Si","Ingrese %",""))</f>
        <v/>
      </c>
      <c r="O126" s="155" t="s">
        <v>1150</v>
      </c>
      <c r="P126" s="79"/>
    </row>
    <row r="127" spans="1:16" s="7" customFormat="1" ht="24.75" customHeight="1" outlineLevel="1" x14ac:dyDescent="0.25">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3" t="s">
        <v>13</v>
      </c>
      <c r="B162" s="194"/>
      <c r="C162" s="194"/>
      <c r="D162" s="194"/>
      <c r="E162" s="195"/>
      <c r="F162" s="194" t="s">
        <v>15</v>
      </c>
      <c r="G162" s="194"/>
      <c r="H162" s="194"/>
      <c r="I162" s="193" t="s">
        <v>16</v>
      </c>
      <c r="J162" s="194"/>
      <c r="K162" s="194"/>
      <c r="L162" s="194"/>
      <c r="M162" s="194"/>
      <c r="N162" s="194"/>
      <c r="O162" s="195"/>
      <c r="P162" s="76"/>
    </row>
    <row r="163" spans="1:28" ht="51.75" customHeight="1" x14ac:dyDescent="0.25">
      <c r="A163" s="252" t="s">
        <v>2660</v>
      </c>
      <c r="B163" s="253"/>
      <c r="C163" s="253"/>
      <c r="D163" s="253"/>
      <c r="E163" s="254"/>
      <c r="F163" s="255" t="s">
        <v>2661</v>
      </c>
      <c r="G163" s="255"/>
      <c r="H163" s="255"/>
      <c r="I163" s="252" t="s">
        <v>2630</v>
      </c>
      <c r="J163" s="253"/>
      <c r="K163" s="253"/>
      <c r="L163" s="253"/>
      <c r="M163" s="253"/>
      <c r="N163" s="253"/>
      <c r="O163" s="25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23" t="s">
        <v>2614</v>
      </c>
      <c r="C165" s="223"/>
      <c r="D165" s="223"/>
      <c r="E165" s="8"/>
      <c r="F165" s="5"/>
      <c r="G165" s="256" t="s">
        <v>2614</v>
      </c>
      <c r="H165" s="256"/>
      <c r="I165" s="257" t="s">
        <v>1164</v>
      </c>
      <c r="J165" s="258"/>
      <c r="K165" s="258"/>
      <c r="L165" s="258"/>
      <c r="M165" s="258"/>
      <c r="N165" s="106"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59" t="s">
        <v>2643</v>
      </c>
      <c r="J167" s="260"/>
      <c r="K167" s="260"/>
      <c r="L167" s="260"/>
      <c r="M167" s="260"/>
      <c r="N167" s="260"/>
      <c r="O167" s="261"/>
      <c r="U167" s="51"/>
    </row>
    <row r="168" spans="1:28" x14ac:dyDescent="0.25">
      <c r="A168" s="9"/>
      <c r="B168" s="236" t="s">
        <v>2658</v>
      </c>
      <c r="C168" s="236"/>
      <c r="D168" s="236"/>
      <c r="E168" s="8"/>
      <c r="F168" s="5"/>
      <c r="H168" s="81" t="s">
        <v>2657</v>
      </c>
      <c r="I168" s="259"/>
      <c r="J168" s="260"/>
      <c r="K168" s="260"/>
      <c r="L168" s="260"/>
      <c r="M168" s="260"/>
      <c r="N168" s="260"/>
      <c r="O168" s="26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3" t="s">
        <v>2668</v>
      </c>
      <c r="B172" s="194"/>
      <c r="C172" s="194"/>
      <c r="D172" s="194"/>
      <c r="E172" s="194"/>
      <c r="F172" s="194"/>
      <c r="G172" s="194"/>
      <c r="H172" s="194"/>
      <c r="I172" s="194"/>
      <c r="J172" s="194"/>
      <c r="K172" s="194"/>
      <c r="L172" s="194"/>
      <c r="M172" s="194"/>
      <c r="N172" s="194"/>
      <c r="O172" s="195"/>
      <c r="P172" s="76"/>
    </row>
    <row r="173" spans="1:28" ht="15" customHeight="1" x14ac:dyDescent="0.25">
      <c r="A173" s="208" t="s">
        <v>2674</v>
      </c>
      <c r="B173" s="209"/>
      <c r="C173" s="209"/>
      <c r="D173" s="209"/>
      <c r="E173" s="209"/>
      <c r="F173" s="209"/>
      <c r="G173" s="209"/>
      <c r="H173" s="209"/>
      <c r="I173" s="209"/>
      <c r="J173" s="209"/>
      <c r="K173" s="209"/>
      <c r="L173" s="209"/>
      <c r="M173" s="209"/>
      <c r="N173" s="209"/>
      <c r="O173" s="210"/>
    </row>
    <row r="174" spans="1:28" ht="24" thickBot="1" x14ac:dyDescent="0.3">
      <c r="A174" s="211"/>
      <c r="B174" s="212"/>
      <c r="C174" s="212"/>
      <c r="D174" s="212"/>
      <c r="E174" s="212"/>
      <c r="F174" s="212"/>
      <c r="G174" s="212"/>
      <c r="H174" s="212"/>
      <c r="I174" s="212"/>
      <c r="J174" s="212"/>
      <c r="K174" s="212"/>
      <c r="L174" s="212"/>
      <c r="M174" s="212"/>
      <c r="N174" s="212"/>
      <c r="O174" s="21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231" t="s">
        <v>2675</v>
      </c>
      <c r="J176" s="232"/>
      <c r="K176" s="232"/>
      <c r="L176" s="232"/>
      <c r="M176" s="23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231" t="s">
        <v>2615</v>
      </c>
      <c r="F177" s="232"/>
      <c r="G177" s="233"/>
      <c r="H177" s="5"/>
      <c r="I177" s="225" t="s">
        <v>17</v>
      </c>
      <c r="J177" s="226"/>
      <c r="K177" s="226"/>
      <c r="L177" s="227"/>
      <c r="M177" s="262" t="s">
        <v>2672</v>
      </c>
      <c r="O177" s="8"/>
      <c r="Q177" s="19"/>
      <c r="R177" s="19"/>
      <c r="S177" s="19"/>
      <c r="T177" s="19"/>
      <c r="U177" s="19"/>
      <c r="V177" s="19"/>
      <c r="W177" s="19"/>
      <c r="X177" s="19"/>
      <c r="Y177" s="19"/>
      <c r="Z177" s="19"/>
      <c r="AA177" s="19"/>
      <c r="AB177" s="19"/>
    </row>
    <row r="178" spans="1:28" ht="23.25" x14ac:dyDescent="0.25">
      <c r="A178" s="9"/>
      <c r="B178" s="228"/>
      <c r="C178" s="229"/>
      <c r="D178" s="230"/>
      <c r="E178" s="160" t="s">
        <v>2616</v>
      </c>
      <c r="F178" s="28" t="s">
        <v>2617</v>
      </c>
      <c r="G178" s="28" t="s">
        <v>2618</v>
      </c>
      <c r="H178" s="5"/>
      <c r="I178" s="228"/>
      <c r="J178" s="229"/>
      <c r="K178" s="229"/>
      <c r="L178" s="230"/>
      <c r="M178" s="263"/>
      <c r="O178" s="8"/>
      <c r="Q178" s="19"/>
      <c r="R178" s="28" t="s">
        <v>2618</v>
      </c>
      <c r="S178" s="19"/>
      <c r="T178" s="19"/>
      <c r="U178" s="190" t="s">
        <v>1165</v>
      </c>
      <c r="V178" s="190"/>
      <c r="W178" s="190"/>
      <c r="X178" s="24">
        <v>0.02</v>
      </c>
      <c r="Y178" s="157"/>
      <c r="Z178" s="158" t="str">
        <f>IF(Y178&gt;0,SUM(E180+Y178),"")</f>
        <v/>
      </c>
      <c r="AA178" s="19"/>
      <c r="AB178" s="19"/>
    </row>
    <row r="179" spans="1:28" ht="23.25" x14ac:dyDescent="0.25">
      <c r="A179" s="9"/>
      <c r="B179" s="234" t="s">
        <v>2669</v>
      </c>
      <c r="C179" s="234"/>
      <c r="D179" s="234"/>
      <c r="E179" s="164">
        <v>0.02</v>
      </c>
      <c r="F179" s="163">
        <v>0.02</v>
      </c>
      <c r="G179" s="158">
        <f>IF(F179&gt;0,SUM(E179+F179),"")</f>
        <v>0.04</v>
      </c>
      <c r="H179" s="5"/>
      <c r="I179" s="234" t="s">
        <v>2671</v>
      </c>
      <c r="J179" s="234"/>
      <c r="K179" s="234"/>
      <c r="L179" s="234"/>
      <c r="M179" s="165">
        <v>0.02</v>
      </c>
      <c r="O179" s="8"/>
      <c r="Q179" s="19"/>
      <c r="R179" s="152">
        <f>IF(M179&gt;0,SUM(L179+M179),"")</f>
        <v>0.02</v>
      </c>
      <c r="T179" s="19"/>
      <c r="U179" s="190" t="s">
        <v>1166</v>
      </c>
      <c r="V179" s="190"/>
      <c r="W179" s="190"/>
      <c r="X179" s="24">
        <v>0.02</v>
      </c>
      <c r="Y179" s="157"/>
      <c r="Z179" s="158" t="str">
        <f>IF(Y179&gt;0,SUM(E181+Y179),"")</f>
        <v/>
      </c>
      <c r="AA179" s="19"/>
      <c r="AB179" s="19"/>
    </row>
    <row r="180" spans="1:28" ht="23.25" hidden="1" x14ac:dyDescent="0.25">
      <c r="A180" s="9"/>
      <c r="B180" s="214"/>
      <c r="C180" s="214"/>
      <c r="D180" s="214"/>
      <c r="E180" s="162"/>
      <c r="H180" s="5"/>
      <c r="I180" s="214"/>
      <c r="J180" s="214"/>
      <c r="K180" s="214"/>
      <c r="L180" s="214"/>
      <c r="M180" s="5"/>
      <c r="O180" s="8"/>
      <c r="Q180" s="19"/>
      <c r="R180" s="152" t="str">
        <f>IF(S180&gt;0,SUM(L180+S180),"")</f>
        <v/>
      </c>
      <c r="S180" s="157"/>
      <c r="T180" s="19"/>
      <c r="U180" s="190" t="s">
        <v>1167</v>
      </c>
      <c r="V180" s="190"/>
      <c r="W180" s="190"/>
      <c r="X180" s="24">
        <v>0.03</v>
      </c>
      <c r="Y180" s="157"/>
      <c r="Z180" s="158" t="str">
        <f>IF(Y180&gt;0,SUM(E182+Y180),"")</f>
        <v/>
      </c>
      <c r="AA180" s="19"/>
      <c r="AB180" s="19"/>
    </row>
    <row r="181" spans="1:28" ht="23.25" hidden="1" x14ac:dyDescent="0.25">
      <c r="A181" s="9"/>
      <c r="B181" s="214"/>
      <c r="C181" s="214"/>
      <c r="D181" s="214"/>
      <c r="E181" s="162"/>
      <c r="H181" s="5"/>
      <c r="I181" s="214"/>
      <c r="J181" s="214"/>
      <c r="K181" s="214"/>
      <c r="L181" s="21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14"/>
      <c r="C182" s="214"/>
      <c r="D182" s="214"/>
      <c r="E182" s="162"/>
      <c r="H182" s="5"/>
      <c r="I182" s="214"/>
      <c r="J182" s="214"/>
      <c r="K182" s="214"/>
      <c r="L182" s="21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14"/>
      <c r="J183" s="214"/>
      <c r="K183" s="214"/>
      <c r="L183" s="21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47200058.399999999</v>
      </c>
      <c r="F185" s="92"/>
      <c r="G185" s="93"/>
      <c r="H185" s="88"/>
      <c r="I185" s="90" t="s">
        <v>2627</v>
      </c>
      <c r="J185" s="159">
        <f>+SUM(M179:M183)</f>
        <v>0.02</v>
      </c>
      <c r="K185" s="215" t="s">
        <v>2628</v>
      </c>
      <c r="L185" s="215"/>
      <c r="M185" s="94">
        <f>+J185*(SUM(K20:K35))</f>
        <v>23600029.199999999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3" t="s">
        <v>18</v>
      </c>
      <c r="B188" s="194"/>
      <c r="C188" s="194"/>
      <c r="D188" s="194"/>
      <c r="E188" s="194"/>
      <c r="F188" s="194"/>
      <c r="G188" s="194"/>
      <c r="H188" s="194"/>
      <c r="I188" s="194"/>
      <c r="J188" s="194"/>
      <c r="K188" s="194"/>
      <c r="L188" s="194"/>
      <c r="M188" s="194"/>
      <c r="N188" s="194"/>
      <c r="O188" s="195"/>
      <c r="P188" s="76"/>
    </row>
    <row r="189" spans="1:28" ht="15" customHeight="1" x14ac:dyDescent="0.25">
      <c r="A189" s="208" t="s">
        <v>19</v>
      </c>
      <c r="B189" s="209"/>
      <c r="C189" s="209"/>
      <c r="D189" s="209"/>
      <c r="E189" s="209"/>
      <c r="F189" s="209"/>
      <c r="G189" s="209"/>
      <c r="H189" s="209"/>
      <c r="I189" s="209"/>
      <c r="J189" s="209"/>
      <c r="K189" s="209"/>
      <c r="L189" s="209"/>
      <c r="M189" s="209"/>
      <c r="N189" s="209"/>
      <c r="O189" s="210"/>
    </row>
    <row r="190" spans="1:28" ht="15.75" thickBot="1" x14ac:dyDescent="0.3">
      <c r="A190" s="211"/>
      <c r="B190" s="212"/>
      <c r="C190" s="212"/>
      <c r="D190" s="212"/>
      <c r="E190" s="212"/>
      <c r="F190" s="212"/>
      <c r="G190" s="212"/>
      <c r="H190" s="212"/>
      <c r="I190" s="212"/>
      <c r="J190" s="212"/>
      <c r="K190" s="212"/>
      <c r="L190" s="212"/>
      <c r="M190" s="212"/>
      <c r="N190" s="212"/>
      <c r="O190" s="21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25">
      <c r="A192" s="9"/>
      <c r="B192" s="249" t="s">
        <v>2636</v>
      </c>
      <c r="C192" s="249"/>
      <c r="E192" s="5" t="s">
        <v>20</v>
      </c>
      <c r="H192" s="26" t="s">
        <v>24</v>
      </c>
      <c r="J192" s="5" t="s">
        <v>2637</v>
      </c>
      <c r="K192" s="5"/>
      <c r="M192" s="5"/>
      <c r="N192" s="5"/>
      <c r="O192" s="8"/>
      <c r="Q192" s="148"/>
      <c r="R192" s="149"/>
      <c r="S192" s="149"/>
      <c r="T192" s="148"/>
    </row>
    <row r="193" spans="1:18" x14ac:dyDescent="0.25">
      <c r="A193" s="9"/>
      <c r="C193" s="119">
        <v>41963</v>
      </c>
      <c r="D193" s="5"/>
      <c r="E193" s="120">
        <v>2718</v>
      </c>
      <c r="F193" s="5"/>
      <c r="G193" s="5"/>
      <c r="H193" s="141" t="s">
        <v>2713</v>
      </c>
      <c r="J193" s="5"/>
      <c r="K193" s="121">
        <v>41883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3" t="s">
        <v>29</v>
      </c>
      <c r="B197" s="194"/>
      <c r="C197" s="194"/>
      <c r="D197" s="194"/>
      <c r="E197" s="194"/>
      <c r="F197" s="194"/>
      <c r="G197" s="194"/>
      <c r="H197" s="194"/>
      <c r="I197" s="194"/>
      <c r="J197" s="194"/>
      <c r="K197" s="194"/>
      <c r="L197" s="194"/>
      <c r="M197" s="194"/>
      <c r="N197" s="194"/>
      <c r="O197" s="19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07" t="s">
        <v>2659</v>
      </c>
      <c r="C199" s="207"/>
      <c r="D199" s="207"/>
      <c r="E199" s="207"/>
      <c r="F199" s="207"/>
      <c r="G199" s="207"/>
      <c r="H199" s="207"/>
      <c r="I199" s="207"/>
      <c r="J199" s="207"/>
      <c r="K199" s="207"/>
      <c r="L199" s="207"/>
      <c r="M199" s="207"/>
      <c r="N199" s="207"/>
      <c r="O199" s="8"/>
    </row>
    <row r="200" spans="1:18" x14ac:dyDescent="0.25">
      <c r="A200" s="9"/>
      <c r="B200" s="246"/>
      <c r="C200" s="246"/>
      <c r="D200" s="246"/>
      <c r="E200" s="246"/>
      <c r="F200" s="246"/>
      <c r="G200" s="246"/>
      <c r="H200" s="246"/>
      <c r="I200" s="246"/>
      <c r="J200" s="246"/>
      <c r="K200" s="246"/>
      <c r="L200" s="246"/>
      <c r="M200" s="246"/>
      <c r="N200" s="246"/>
      <c r="O200" s="8"/>
    </row>
    <row r="201" spans="1:18" x14ac:dyDescent="0.25">
      <c r="A201" s="9"/>
      <c r="B201" s="247" t="s">
        <v>2648</v>
      </c>
      <c r="C201" s="248"/>
      <c r="D201" s="248"/>
      <c r="E201" s="248"/>
      <c r="F201" s="248"/>
      <c r="G201" s="248"/>
      <c r="H201" s="248"/>
      <c r="I201" s="248"/>
      <c r="J201" s="248"/>
      <c r="K201" s="248"/>
      <c r="L201" s="248"/>
      <c r="M201" s="248"/>
      <c r="N201" s="24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87"/>
      <c r="D211" s="21"/>
      <c r="G211" s="27" t="s">
        <v>2620</v>
      </c>
      <c r="H211" s="142" t="s">
        <v>2676</v>
      </c>
      <c r="J211" s="27" t="s">
        <v>2622</v>
      </c>
      <c r="K211" s="142" t="s">
        <v>2719</v>
      </c>
      <c r="L211" s="21"/>
      <c r="M211" s="21"/>
      <c r="N211" s="21"/>
      <c r="O211" s="8"/>
    </row>
    <row r="212" spans="1:15" x14ac:dyDescent="0.25">
      <c r="A212" s="9"/>
      <c r="B212" s="27" t="s">
        <v>2619</v>
      </c>
      <c r="C212" s="69" t="s">
        <v>2721</v>
      </c>
      <c r="D212" s="21"/>
      <c r="G212" s="27" t="s">
        <v>2621</v>
      </c>
      <c r="H212" s="142" t="s">
        <v>2677</v>
      </c>
      <c r="J212" s="27" t="s">
        <v>2623</v>
      </c>
      <c r="K212" s="141"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24:K160" xr:uid="{00000000-0002-0000-0000-000011000000}">
      <formula1>0</formula1>
      <formula2>9999999999999</formula2>
    </dataValidation>
    <dataValidation type="whole" allowBlank="1" showInputMessage="1" showErrorMessage="1" sqref="K55:K64 K6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50:E64 E67:E107" xr:uid="{37DC3397-E264-43AA-AD48-1BE3F646824F}">
      <formula1>1</formula1>
      <formula2>54789</formula2>
    </dataValidation>
    <dataValidation type="date" allowBlank="1" showInputMessage="1" showErrorMessage="1" sqref="C193 E114:F160 K193 F50:F107"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maryori ramirez</cp:lastModifiedBy>
  <cp:lastPrinted>2020-12-27T01:07:19Z</cp:lastPrinted>
  <dcterms:created xsi:type="dcterms:W3CDTF">2020-10-14T21:57:42Z</dcterms:created>
  <dcterms:modified xsi:type="dcterms:W3CDTF">2020-12-29T15:58:15Z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