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USUARIO\Documents\2020-1\INVITACION ICBF DIC 2020\CZ VILLETA\DMIF\"/>
    </mc:Choice>
  </mc:AlternateContent>
  <xr:revisionPtr revIDLastSave="0" documentId="13_ncr:1_{7839AFCE-1F8D-4B27-9E4B-596E2AED243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<sst xmlns="http://schemas.openxmlformats.org/spreadsheetml/2006/main" count="3268" uniqueCount="2699">
  <si>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</si>
  <si>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</si>
  <si>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</si>
  <si>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</si>
  <si>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</si>
  <si>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</si>
  <si>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</si>
  <si>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</si>
  <si>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</si>
  <si>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</si>
  <si>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</si>
  <si>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</si>
  <si>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</si>
  <si>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</si>
  <si>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</si>
  <si>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</si>
  <si>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</si>
  <si>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</si>
  <si>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</si>
  <si>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</si>
  <si>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</si>
  <si>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</si>
  <si>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</si>
  <si>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</si>
  <si>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</si>
  <si>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</si>
  <si>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</si>
  <si>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</si>
  <si>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</si>
  <si>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</si>
  <si>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</si>
  <si>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</si>
  <si>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</si>
  <si>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</si>
  <si>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</si>
  <si>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</si>
  <si>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</si>
  <si>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</si>
  <si>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</si>
  <si>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</si>
  <si>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</si>
  <si>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</si>
  <si>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</si>
  <si>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</si>
  <si>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</si>
  <si>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</si>
  <si>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</si>
  <si>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</si>
  <si>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</si>
  <si>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</si>
  <si>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</si>
  <si>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</si>
  <si>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</si>
  <si>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</si>
  <si>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</si>
  <si>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</si>
  <si>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</si>
  <si>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</si>
  <si>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</si>
  <si>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</si>
  <si>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</si>
  <si>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</si>
  <si>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</si>
  <si>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</si>
  <si>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</si>
  <si>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</si>
  <si>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</si>
  <si>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</si>
  <si>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</si>
  <si>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</si>
  <si>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</si>
  <si>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</si>
  <si>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</si>
  <si>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</si>
  <si>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</si>
  <si>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</si>
  <si>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</si>
  <si>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</si>
  <si>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</si>
  <si>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</si>
  <si>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</si>
  <si>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</si>
  <si>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</si>
  <si>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</si>
  <si>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</si>
  <si>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</si>
  <si>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</si>
  <si>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</si>
  <si>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</si>
  <si>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</si>
  <si>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</si>
  <si>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</si>
  <si>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</si>
  <si>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</si>
  <si>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</si>
  <si>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</si>
  <si>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</si>
  <si>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</si>
  <si>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</si>
  <si>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</si>
  <si>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</si>
  <si>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</si>
  <si>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</si>
  <si>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</si>
  <si>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</si>
  <si>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</si>
  <si>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</si>
  <si>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</si>
  <si>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</si>
  <si>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</si>
  <si>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</si>
  <si>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</si>
  <si>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</si>
  <si>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</si>
  <si>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</si>
  <si>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</si>
  <si>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</si>
  <si>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</si>
  <si>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</si>
  <si>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</si>
  <si>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</si>
  <si>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</si>
  <si>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</si>
  <si>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</si>
  <si>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</si>
  <si>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</si>
  <si>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</si>
  <si>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</si>
  <si>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</si>
  <si>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</si>
  <si>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</si>
  <si>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</si>
  <si>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</si>
  <si>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</si>
  <si>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</si>
  <si>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</si>
  <si>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</si>
  <si>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</si>
  <si>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</si>
  <si>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</si>
  <si>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</si>
  <si>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</si>
  <si>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</si>
  <si>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</si>
  <si>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</si>
  <si>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</si>
  <si>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</si>
  <si>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</si>
  <si>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</si>
  <si>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</si>
  <si>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</si>
  <si>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</si>
  <si>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</si>
  <si>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</si>
  <si>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</si>
  <si>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</si>
  <si>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</si>
  <si>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</si>
  <si>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</si>
  <si>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</si>
  <si>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</si>
  <si>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</si>
  <si>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</si>
  <si>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</si>
  <si>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</si>
  <si>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</si>
  <si>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</si>
  <si>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</si>
  <si>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</si>
  <si>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</si>
  <si>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</si>
  <si>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</si>
  <si>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</si>
  <si>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</si>
  <si>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</si>
  <si>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</si>
  <si>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</si>
  <si>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</si>
  <si>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</si>
  <si>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</si>
  <si>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</si>
  <si>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</si>
  <si>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</si>
  <si>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</si>
  <si>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</si>
  <si>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</si>
  <si>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</si>
  <si>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</si>
  <si>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</si>
  <si>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</si>
  <si>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</si>
  <si>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</si>
  <si>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</si>
  <si>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</si>
  <si>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</si>
  <si>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</si>
  <si>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</si>
  <si>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</si>
  <si>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</si>
  <si>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</si>
  <si>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</si>
  <si>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</si>
  <si>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</si>
  <si>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</si>
  <si>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</si>
  <si>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</si>
  <si>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</si>
  <si>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</si>
  <si>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</si>
  <si>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</si>
  <si>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</si>
  <si>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</si>
  <si>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</si>
  <si>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</si>
  <si>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</si>
  <si>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</si>
  <si>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</si>
  <si>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</si>
  <si>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</si>
  <si>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</si>
  <si>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</si>
  <si>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</si>
  <si>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</si>
  <si>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</si>
  <si>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</si>
  <si>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</si>
  <si>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</si>
  <si>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</si>
  <si>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</si>
  <si>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</si>
  <si>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</si>
  <si>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</si>
  <si>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</si>
  <si>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</si>
  <si>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</si>
  <si>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</si>
  <si>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</si>
  <si>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</si>
  <si>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</si>
  <si>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</si>
  <si>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</si>
  <si>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</si>
  <si>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</si>
  <si>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</si>
  <si>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</si>
  <si>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</si>
  <si>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</si>
  <si>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</si>
  <si>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</si>
  <si>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</si>
  <si>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</si>
  <si>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</si>
  <si>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</si>
  <si>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</si>
  <si>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</si>
  <si>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</si>
  <si>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</si>
  <si>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</si>
  <si>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</si>
  <si>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</si>
  <si>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</si>
  <si>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</si>
  <si>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</si>
  <si>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</si>
  <si>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</si>
  <si>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</si>
  <si>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</si>
  <si>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</si>
  <si>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</si>
  <si>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</si>
  <si>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</si>
  <si>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</si>
  <si>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</si>
  <si>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</si>
  <si>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</si>
  <si>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</si>
  <si>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</si>
  <si>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</si>
  <si>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</si>
  <si>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</si>
  <si>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</si>
  <si>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</si>
  <si>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</si>
  <si>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</si>
  <si>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</si>
  <si>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</si>
  <si>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</si>
  <si>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</si>
  <si>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</si>
  <si>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</si>
  <si>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</si>
  <si>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</si>
  <si>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</si>
  <si>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</si>
  <si>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</si>
  <si>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</si>
  <si>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</si>
  <si>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</si>
  <si>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</si>
  <si>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</si>
  <si>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</si>
  <si>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</si>
  <si>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</si>
  <si>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</si>
  <si>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</si>
  <si>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</si>
  <si>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</si>
  <si>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</si>
  <si>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</si>
  <si>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</si>
  <si>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</si>
  <si>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</si>
  <si>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</si>
  <si>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</si>
  <si>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</si>
  <si>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</si>
  <si>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</si>
  <si>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</si>
  <si>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</si>
  <si>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</si>
  <si>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</si>
  <si>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</si>
  <si>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</si>
  <si>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</si>
  <si>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</si>
  <si>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</si>
  <si>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</si>
  <si>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</si>
  <si>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</si>
  <si>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</si>
  <si>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</si>
  <si>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</si>
  <si>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</si>
  <si>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</si>
  <si>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</si>
  <si>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</si>
  <si>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</si>
  <si>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</si>
  <si>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</si>
  <si>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</si>
  <si>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</si>
  <si>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</si>
  <si>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</si>
  <si>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</si>
  <si>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</si>
  <si>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</si>
  <si>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</si>
  <si>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</si>
  <si>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</si>
  <si>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</si>
  <si>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</si>
  <si>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</si>
  <si>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</si>
  <si>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</si>
  <si>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</si>
  <si>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</si>
  <si>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</si>
  <si>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</si>
  <si>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</si>
  <si>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</si>
  <si>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</si>
  <si>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</si>
  <si>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</si>
  <si>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</si>
  <si>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</si>
  <si>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</si>
  <si>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</si>
  <si>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</si>
  <si>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</si>
  <si>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</si>
  <si>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</si>
  <si>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</si>
  <si>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</si>
  <si>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</si>
  <si>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</si>
  <si>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</si>
  <si>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</si>
  <si>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</si>
  <si>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</si>
  <si>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</si>
  <si>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</si>
  <si>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</si>
  <si>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</si>
  <si>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</si>
  <si>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</si>
  <si>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</si>
  <si>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</si>
  <si>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</si>
  <si>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</si>
  <si>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</si>
  <si>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</si>
  <si>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</si>
  <si>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</si>
  <si>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</si>
  <si>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</si>
  <si>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</si>
  <si>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</si>
  <si>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</si>
  <si>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</si>
  <si>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</si>
  <si>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</si>
  <si>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</si>
  <si>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</si>
  <si>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</si>
  <si>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</si>
  <si>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</si>
  <si>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</si>
  <si>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</si>
  <si>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</si>
  <si>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</si>
  <si>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</si>
  <si>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</si>
  <si>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</si>
  <si>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</si>
  <si>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</si>
  <si>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</si>
  <si>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</si>
  <si>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</si>
  <si>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</si>
  <si>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</si>
  <si>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</si>
  <si>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</si>
  <si>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</si>
  <si>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</si>
  <si>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</si>
  <si>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</si>
  <si>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</si>
  <si>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</si>
  <si>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</si>
  <si>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</si>
  <si>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</si>
  <si>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</si>
  <si>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</si>
  <si>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</si>
  <si>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</si>
  <si>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</si>
  <si>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</si>
  <si>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</si>
  <si>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</si>
  <si>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</si>
  <si>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</si>
  <si>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</si>
  <si>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</si>
  <si>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</si>
  <si>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</si>
  <si>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</si>
  <si>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</si>
  <si>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</si>
  <si>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</si>
  <si>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</si>
  <si>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</si>
  <si>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</si>
  <si>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</si>
  <si>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</si>
  <si>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</si>
  <si>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</si>
  <si>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</si>
  <si>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</si>
  <si>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</si>
  <si>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</si>
  <si>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</si>
  <si>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</si>
  <si>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</si>
  <si>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</si>
  <si>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</si>
  <si>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</si>
  <si>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</si>
  <si>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</si>
  <si>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</si>
  <si>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</si>
  <si>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</si>
  <si>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</si>
  <si>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</si>
  <si>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</si>
  <si>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</si>
  <si>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</si>
  <si>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</si>
  <si>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</si>
  <si>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</si>
  <si>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</si>
  <si>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</si>
  <si>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</si>
  <si>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</si>
  <si>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</si>
  <si>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</si>
  <si>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</si>
  <si>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</si>
  <si>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</si>
  <si>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</si>
  <si>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</si>
  <si>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</si>
  <si>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</si>
  <si>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</si>
  <si>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</si>
  <si>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</si>
  <si>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</si>
  <si>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</si>
  <si>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</si>
  <si>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</si>
  <si>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</si>
  <si>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</si>
  <si>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</si>
  <si>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</si>
  <si>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</si>
  <si>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</si>
  <si>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</si>
  <si>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</si>
  <si>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</si>
  <si>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</si>
  <si>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</si>
  <si>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</si>
  <si>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</si>
  <si>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</si>
  <si>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</si>
  <si>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</si>
  <si>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</si>
  <si>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</si>
  <si>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</si>
  <si>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</si>
  <si>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</si>
  <si>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</si>
  <si>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</si>
  <si>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</si>
  <si>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</si>
  <si>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</si>
  <si>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</si>
  <si>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</si>
  <si>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</si>
  <si>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</si>
  <si>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</si>
  <si>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</si>
  <si>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</si>
  <si>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</si>
  <si>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</si>
  <si>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</si>
  <si>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</si>
  <si>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</si>
  <si>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</si>
  <si>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</si>
  <si>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</si>
  <si>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</si>
  <si>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</si>
  <si>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</si>
  <si>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</si>
  <si>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</si>
  <si>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</si>
  <si>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</si>
  <si>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</si>
  <si>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</si>
  <si>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</si>
  <si>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</si>
  <si>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</si>
  <si>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</si>
  <si>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</si>
  <si>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</si>
  <si>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</si>
  <si>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</si>
  <si>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</si>
  <si>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</si>
  <si>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</si>
  <si>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</si>
  <si>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</si>
  <si>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</si>
  <si>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</si>
  <si>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</si>
  <si>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</si>
  <si>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</si>
  <si>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</si>
  <si>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</si>
  <si>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</si>
  <si>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</si>
  <si>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</si>
  <si>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</si>
  <si>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</si>
  <si>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</si>
  <si>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</si>
  <si>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</si>
  <si>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</si>
  <si>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</si>
  <si>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</si>
  <si>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</si>
  <si>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</si>
  <si>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</si>
  <si>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</si>
  <si>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</si>
  <si>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</si>
  <si>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</si>
  <si>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</si>
  <si>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</si>
  <si>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</si>
  <si>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</si>
  <si>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</si>
  <si>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</si>
  <si>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</si>
  <si>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</si>
  <si>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</si>
  <si>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</si>
  <si>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</si>
  <si>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</si>
  <si>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</si>
  <si>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</si>
  <si>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</si>
  <si>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</si>
  <si>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</si>
  <si>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</si>
  <si>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</si>
  <si>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</si>
  <si>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</si>
  <si>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</si>
  <si>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</si>
  <si>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</si>
  <si>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</si>
  <si>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</si>
  <si>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</si>
  <si>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</si>
  <si>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</si>
  <si>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</si>
  <si>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</si>
  <si>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</si>
  <si>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</si>
  <si>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</si>
  <si>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</si>
  <si>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</si>
  <si>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</si>
  <si>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</si>
  <si>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</si>
  <si>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</si>
  <si>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</si>
  <si>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</si>
  <si>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</si>
  <si>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</si>
  <si>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</si>
  <si>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</si>
  <si>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</si>
  <si>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</si>
  <si>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</si>
  <si>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</si>
  <si>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</si>
  <si>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</si>
  <si>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</si>
  <si>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</si>
  <si>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</si>
  <si>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</si>
  <si>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</si>
  <si>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</si>
  <si>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</si>
  <si>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</si>
  <si>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</si>
  <si>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</si>
  <si>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</si>
  <si>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</si>
  <si>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</si>
  <si>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</si>
  <si>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</si>
  <si>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</si>
  <si>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</si>
  <si>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</si>
  <si>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</si>
  <si>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</si>
  <si>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</si>
  <si>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</si>
  <si>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</si>
  <si>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</si>
  <si>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</si>
  <si>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</si>
  <si>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</si>
  <si>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</si>
  <si>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</si>
  <si>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</si>
  <si>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</si>
  <si>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</si>
  <si>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</si>
  <si>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</si>
  <si>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</si>
  <si>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</si>
  <si>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</si>
  <si>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</si>
  <si>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</si>
  <si>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</si>
  <si>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</si>
  <si>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</si>
  <si>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</si>
  <si>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</si>
  <si>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</si>
  <si>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</si>
  <si>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</si>
  <si>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</si>
  <si>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</si>
  <si>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</si>
  <si>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</si>
  <si>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</si>
  <si>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</si>
  <si>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</si>
  <si>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</si>
  <si>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</si>
  <si>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</si>
  <si>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</si>
  <si>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</si>
  <si>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</si>
  <si>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</si>
  <si>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</si>
  <si>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</si>
  <si>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</si>
  <si>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</si>
  <si>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</si>
  <si>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</si>
  <si>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</si>
  <si>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</si>
  <si>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</si>
  <si>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</si>
  <si>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</si>
  <si>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</si>
  <si>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</si>
  <si>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</si>
  <si>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</si>
  <si>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</si>
  <si>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</si>
  <si>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</si>
  <si>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</si>
  <si>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</si>
  <si>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</si>
  <si>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</si>
  <si>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</si>
  <si>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</si>
  <si>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</si>
  <si>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</si>
  <si>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</si>
  <si>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</si>
  <si>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</si>
  <si>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</si>
  <si>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</si>
  <si>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</si>
  <si>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</si>
  <si>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</si>
  <si>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</si>
  <si>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</si>
  <si>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</si>
  <si>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</si>
  <si>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</si>
  <si>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</si>
  <si>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</si>
  <si>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</si>
  <si>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</si>
  <si>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</si>
  <si>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</si>
  <si>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</si>
  <si>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</si>
  <si>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</si>
  <si>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</si>
  <si>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</si>
  <si>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</si>
  <si>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</si>
  <si>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</si>
  <si>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</si>
  <si>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</si>
  <si>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</si>
  <si>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</si>
  <si>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</si>
  <si>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</si>
  <si>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</si>
  <si>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</si>
  <si>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</si>
  <si>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</si>
  <si>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</si>
  <si>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</si>
  <si>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</si>
  <si>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</si>
  <si>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</si>
  <si>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</si>
  <si>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</si>
  <si>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</si>
  <si>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</si>
  <si>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</si>
  <si>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</si>
  <si>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</si>
  <si>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</si>
  <si>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</si>
  <si>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</si>
  <si>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</si>
  <si>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</si>
  <si>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</si>
  <si>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</si>
  <si>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</si>
  <si>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</si>
  <si>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</si>
  <si>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</si>
  <si>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</si>
  <si>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</si>
  <si>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</si>
  <si>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</si>
  <si>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</si>
  <si>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</si>
  <si>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</si>
  <si>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</si>
  <si>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</si>
  <si>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</si>
  <si>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</si>
  <si>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</si>
  <si>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</si>
  <si>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</si>
  <si>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</si>
  <si>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</si>
  <si>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</si>
  <si>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</si>
  <si>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</si>
  <si>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</si>
  <si>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</si>
  <si>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</si>
  <si>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</si>
  <si>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</si>
  <si>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</si>
  <si>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</si>
  <si>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</si>
  <si>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</si>
  <si>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</si>
  <si>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</si>
  <si>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</si>
  <si>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</si>
  <si>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</si>
  <si>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</si>
  <si>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</si>
  <si>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</si>
  <si>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</si>
  <si>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</si>
  <si>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</si>
  <si>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</si>
  <si>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</si>
  <si>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</si>
  <si>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</si>
  <si>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</si>
  <si>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</si>
  <si>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</si>
  <si>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</si>
  <si>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</si>
  <si>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</si>
  <si>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</si>
  <si>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</si>
  <si>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</si>
  <si>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</si>
  <si>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</si>
  <si>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</si>
  <si>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</si>
  <si>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</si>
  <si>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</si>
  <si>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</si>
  <si>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</si>
  <si>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</si>
  <si>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</si>
  <si>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</si>
  <si>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</si>
  <si>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</si>
  <si>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</si>
  <si>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</si>
  <si>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</si>
  <si>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</si>
  <si>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</si>
  <si>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</si>
  <si>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</si>
  <si>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</si>
  <si>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</si>
  <si>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</si>
  <si>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</si>
  <si>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</si>
  <si>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</si>
  <si>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</si>
  <si>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</si>
  <si>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</si>
  <si>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</si>
  <si>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</si>
  <si>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</si>
  <si>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</si>
  <si>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</si>
  <si>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</si>
  <si>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</si>
  <si>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</si>
  <si>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</si>
  <si>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</si>
  <si>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</si>
  <si>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</si>
  <si>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</si>
  <si>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</si>
  <si>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</si>
  <si>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</si>
  <si>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</si>
  <si>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</si>
  <si>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</si>
  <si>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</si>
  <si>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</si>
  <si>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</si>
  <si>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</si>
  <si>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</si>
  <si>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</si>
  <si>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</si>
  <si>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</si>
  <si>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</si>
  <si>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</si>
  <si>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</si>
  <si>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</si>
  <si>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</si>
  <si>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</si>
  <si>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</si>
  <si>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</si>
  <si>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</si>
  <si>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</si>
  <si>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</si>
  <si>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</si>
  <si>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</si>
  <si>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</si>
  <si>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</si>
  <si>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</si>
  <si>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</si>
  <si>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</si>
  <si>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</si>
  <si>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</si>
  <si>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</si>
  <si>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</si>
  <si>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</si>
  <si>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</si>
  <si>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</si>
  <si>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</si>
  <si>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</si>
  <si>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</si>
  <si>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</si>
  <si>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</si>
  <si>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</si>
  <si>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</si>
  <si>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</si>
  <si>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</si>
  <si>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</si>
  <si>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</si>
  <si>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</si>
  <si>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</si>
  <si>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</si>
  <si>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</si>
  <si>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</si>
  <si>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</si>
  <si>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</si>
  <si>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</si>
  <si>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</si>
  <si>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</si>
  <si>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</si>
  <si>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</si>
  <si>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</si>
  <si>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</si>
  <si>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</si>
  <si>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</si>
  <si>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</si>
  <si>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</si>
  <si>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</si>
  <si>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</si>
  <si>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</si>
  <si>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</si>
  <si>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</si>
  <si>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</si>
  <si>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</si>
  <si>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</si>
  <si>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</si>
  <si>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</si>
  <si>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</si>
  <si>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</si>
  <si>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</si>
  <si>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</si>
  <si>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</si>
  <si>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</si>
  <si>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</si>
  <si>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</si>
  <si>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</si>
  <si>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</si>
  <si>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</si>
  <si>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</si>
  <si>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</si>
  <si>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</si>
  <si>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</si>
  <si>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</si>
  <si>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</si>
  <si>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</si>
  <si>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</si>
  <si>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</si>
  <si>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</si>
  <si>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</si>
  <si>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</si>
  <si>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</si>
  <si>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</si>
  <si>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</si>
  <si>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</si>
  <si>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</si>
  <si>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</si>
  <si>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</si>
  <si>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</si>
  <si>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</si>
  <si>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</si>
  <si>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</si>
  <si>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</si>
  <si>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</si>
  <si>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</si>
  <si>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</si>
  <si>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</si>
  <si>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</si>
  <si>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</si>
  <si>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</si>
  <si>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</si>
  <si>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</si>
  <si>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</si>
  <si>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</si>
  <si>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</si>
  <si>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</si>
  <si>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</si>
  <si>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</si>
  <si>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</si>
  <si>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</si>
  <si>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</si>
  <si>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</si>
  <si>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</si>
  <si>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</si>
  <si>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</si>
  <si>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</si>
  <si>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</si>
  <si>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</si>
  <si>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</si>
  <si>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</si>
  <si>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</si>
  <si>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</si>
  <si>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</si>
  <si>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</si>
  <si>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</si>
  <si>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</si>
  <si>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</si>
  <si>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</si>
  <si>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</si>
  <si>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</si>
  <si>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</si>
  <si>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</si>
  <si>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</si>
  <si>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</si>
  <si>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</si>
  <si>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</si>
  <si>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</si>
  <si>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</si>
  <si>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</si>
  <si>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</si>
  <si>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</si>
  <si>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</si>
  <si>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</si>
  <si>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</si>
  <si>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</si>
  <si>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</si>
  <si>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</si>
  <si>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</si>
  <si>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</si>
  <si>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</si>
  <si>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</si>
  <si>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</si>
  <si>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</si>
  <si>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</si>
  <si>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</si>
  <si>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</si>
  <si>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</si>
  <si>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</si>
  <si>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</si>
  <si>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</si>
  <si>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</si>
  <si>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</si>
  <si>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</si>
  <si>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</si>
  <si>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</si>
  <si>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</si>
  <si>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</si>
  <si>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</si>
  <si>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</si>
  <si>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</si>
  <si>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</si>
  <si>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</si>
  <si>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</si>
  <si>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</si>
  <si>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</si>
  <si>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</si>
  <si>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</si>
  <si>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</si>
  <si>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</si>
  <si>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</si>
  <si>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</si>
  <si>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</si>
  <si>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</si>
  <si>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</si>
  <si>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</si>
  <si>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</si>
  <si>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</si>
  <si>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</si>
  <si>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</si>
  <si>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</si>
  <si>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</si>
  <si>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</si>
  <si>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</si>
  <si>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</si>
  <si>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</si>
  <si>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</si>
  <si>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</si>
  <si>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</si>
  <si>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</si>
  <si>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</si>
  <si>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</si>
  <si>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</si>
  <si>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</si>
  <si>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</si>
  <si>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</si>
  <si>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</si>
  <si>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</si>
  <si>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</si>
  <si>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</si>
  <si>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</si>
  <si>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</si>
  <si>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</si>
  <si>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</si>
  <si>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</si>
  <si>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</si>
  <si>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</si>
  <si>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</si>
  <si>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</si>
  <si>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</si>
  <si>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</si>
  <si>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</si>
  <si>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</si>
  <si>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</si>
  <si>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</si>
  <si>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</si>
  <si>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</si>
  <si>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</si>
  <si>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</si>
  <si>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</si>
  <si>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</si>
  <si>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</si>
  <si>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</si>
  <si>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</si>
  <si>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</si>
  <si>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</si>
  <si>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</si>
  <si>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</si>
  <si>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</si>
  <si>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</si>
  <si>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</si>
  <si>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</si>
  <si>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</si>
  <si>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</si>
  <si>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</si>
  <si>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</si>
  <si>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</si>
  <si>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</si>
  <si>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</si>
  <si>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</si>
  <si>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</si>
  <si>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</si>
  <si>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</si>
  <si>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</si>
  <si>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</si>
  <si>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</si>
  <si>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</si>
  <si>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</si>
  <si>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</si>
  <si>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</si>
  <si>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</si>
  <si>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</si>
  <si>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</si>
  <si>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</si>
  <si>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</si>
  <si>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</si>
  <si>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</si>
  <si>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</si>
  <si>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</si>
  <si>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</si>
  <si>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</si>
  <si>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</si>
  <si>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</si>
  <si>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</si>
  <si>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</si>
  <si>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</si>
  <si>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</si>
  <si>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</si>
  <si>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</si>
  <si>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</si>
  <si>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</si>
  <si>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</si>
  <si>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</si>
  <si>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</si>
  <si>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</si>
  <si>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</si>
  <si>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</si>
  <si>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</si>
  <si>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</si>
  <si>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</si>
  <si>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</si>
  <si>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</si>
  <si>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</si>
  <si>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</si>
  <si>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</si>
  <si>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</si>
  <si>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</si>
  <si>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</si>
  <si>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</si>
  <si>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</si>
  <si>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</si>
  <si>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</si>
  <si>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</si>
  <si>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</si>
  <si>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</si>
  <si>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</si>
  <si>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</si>
  <si>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</si>
  <si>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</si>
  <si>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</si>
  <si>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</si>
  <si>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</si>
  <si>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</si>
  <si>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</si>
  <si>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</si>
  <si>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</si>
  <si>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</si>
  <si>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</si>
  <si>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</si>
  <si>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</si>
  <si>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</si>
  <si>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</si>
  <si>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</si>
  <si>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</si>
  <si>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</si>
  <si>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</si>
  <si>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</si>
  <si>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</si>
  <si>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</si>
  <si>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</si>
  <si>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</si>
  <si>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</si>
  <si>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</si>
  <si>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</si>
  <si>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</si>
  <si>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</si>
  <si>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</si>
  <si>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</si>
  <si>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</si>
  <si>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</si>
  <si>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</si>
  <si>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</si>
  <si>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</si>
  <si>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</si>
  <si>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</si>
  <si>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</si>
  <si>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</si>
  <si>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</si>
  <si>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</si>
  <si>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</si>
  <si>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</si>
  <si>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</si>
  <si>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</si>
  <si>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</si>
  <si>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</si>
  <si>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</si>
  <si>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</si>
  <si>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</si>
  <si>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</si>
  <si>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</si>
  <si>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</si>
  <si>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</si>
  <si>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</si>
  <si>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</si>
  <si>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</si>
  <si>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</si>
  <si>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</si>
  <si>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</si>
  <si>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</si>
  <si>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</si>
  <si>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</si>
  <si>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</si>
  <si>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</si>
  <si>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</si>
  <si>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</si>
  <si>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</si>
  <si>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</si>
  <si>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</si>
  <si>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</si>
  <si>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</si>
  <si>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</si>
  <si>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</si>
  <si>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</si>
  <si>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</si>
  <si>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</si>
  <si>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</si>
  <si>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</si>
  <si>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</si>
  <si>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</si>
  <si>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</si>
  <si>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</si>
  <si>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</si>
  <si>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</si>
  <si>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</si>
  <si>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</si>
  <si>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</si>
  <si>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</si>
  <si>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</si>
  <si>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</si>
  <si>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</si>
  <si>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</si>
  <si>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</si>
  <si>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</si>
  <si>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</si>
  <si>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</si>
  <si>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</si>
  <si>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</si>
  <si>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</si>
  <si>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</si>
  <si>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</si>
  <si>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</si>
  <si>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</si>
  <si>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</si>
  <si>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</si>
  <si>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</si>
  <si>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</si>
  <si>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</si>
  <si>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</si>
  <si>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</si>
  <si>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</si>
  <si>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</si>
  <si>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</si>
  <si>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</si>
  <si>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</si>
  <si>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</si>
  <si>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</si>
  <si>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</si>
  <si>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</si>
  <si>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</si>
  <si>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</si>
  <si>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</si>
  <si>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</si>
  <si>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</si>
  <si>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</si>
  <si>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</si>
  <si>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</si>
  <si>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</si>
  <si>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</si>
  <si>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</si>
  <si>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</si>
  <si>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</si>
  <si>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</si>
  <si>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</si>
  <si>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</si>
  <si>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</si>
  <si>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</si>
  <si>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</si>
  <si>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</si>
  <si>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</si>
  <si>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</si>
  <si>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</si>
  <si>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</si>
  <si>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</si>
  <si>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</si>
  <si>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</si>
  <si>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</si>
  <si>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</si>
  <si>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</si>
  <si>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</si>
  <si>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</si>
  <si>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</si>
  <si>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</si>
  <si>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</si>
  <si>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</si>
  <si>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</si>
  <si>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</si>
  <si>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</si>
  <si>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</si>
  <si>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</si>
  <si>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</si>
  <si>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</si>
  <si>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</si>
  <si>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</si>
  <si>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</si>
  <si>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</si>
  <si>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</si>
  <si>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</si>
  <si>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</si>
  <si>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</si>
  <si>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</si>
  <si>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</si>
  <si>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</si>
  <si>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</si>
  <si>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</si>
  <si>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</si>
  <si>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</si>
  <si>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</si>
  <si>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</si>
  <si>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</si>
  <si>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</si>
  <si>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</si>
  <si>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</si>
  <si>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</si>
  <si>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</si>
  <si>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</si>
  <si>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</si>
  <si>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</si>
  <si>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</si>
  <si>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</si>
  <si>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</si>
  <si>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</si>
  <si>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</si>
  <si>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</si>
  <si>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</si>
  <si>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</si>
  <si>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</si>
  <si>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</si>
  <si>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</si>
  <si>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</si>
  <si>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</si>
  <si>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</si>
  <si>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</si>
  <si>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</si>
  <si>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</si>
  <si>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</si>
  <si>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</si>
  <si>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</si>
  <si>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</si>
  <si>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</si>
  <si>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</si>
  <si>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</si>
  <si>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</si>
  <si>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</si>
  <si>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</si>
  <si>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</si>
  <si>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</si>
  <si>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</si>
  <si>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</si>
  <si>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</si>
  <si>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</si>
  <si>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</si>
  <si>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</si>
  <si>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</si>
  <si>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</si>
  <si>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</si>
  <si>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</si>
  <si>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</si>
  <si>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</si>
  <si>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</si>
  <si>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</si>
  <si>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</si>
  <si>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</si>
  <si>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</si>
  <si>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</si>
  <si>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</si>
  <si>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</si>
  <si>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</si>
  <si>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</si>
  <si>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</si>
  <si>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</si>
  <si>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</si>
  <si>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</si>
  <si>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</si>
  <si>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</si>
  <si>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</si>
  <si>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</si>
  <si>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</si>
  <si>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</si>
  <si>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</si>
  <si>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</si>
  <si>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</si>
  <si>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</si>
  <si>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</si>
  <si>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</si>
  <si>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</si>
  <si>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</si>
  <si>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</si>
  <si>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</si>
  <si>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</si>
  <si>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</si>
  <si>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</si>
  <si>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</si>
  <si>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</si>
  <si>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</si>
  <si>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</si>
  <si>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</si>
  <si>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</si>
  <si>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</si>
  <si>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</si>
  <si>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</si>
  <si>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</si>
  <si>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</si>
  <si>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</si>
  <si>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</si>
  <si>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</si>
  <si>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</si>
  <si>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</si>
  <si>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</si>
  <si>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</si>
  <si>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</si>
  <si>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</si>
  <si>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</si>
  <si>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</si>
  <si>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</si>
  <si>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</si>
  <si>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</si>
  <si>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</si>
  <si>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</si>
  <si>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</si>
  <si>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</si>
  <si>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</si>
  <si>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</si>
  <si>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</si>
  <si>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</si>
  <si>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</si>
  <si>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</si>
  <si>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</si>
  <si>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</si>
  <si>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</si>
  <si>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</si>
  <si>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</si>
  <si>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</si>
  <si>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</si>
  <si>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</si>
  <si>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</si>
  <si>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</si>
  <si>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</si>
  <si>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</si>
  <si>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</si>
  <si>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</si>
  <si>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</si>
  <si>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</si>
  <si>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</si>
  <si>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</si>
  <si>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</si>
  <si>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</si>
  <si>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</si>
  <si>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</si>
  <si>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</si>
  <si>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</si>
  <si>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</si>
  <si>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</si>
  <si>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</si>
  <si>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</si>
  <si>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</si>
  <si>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</si>
  <si>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</si>
  <si>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</si>
  <si>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</si>
  <si>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</si>
  <si>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</si>
  <si>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</si>
  <si>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</si>
  <si>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</si>
  <si>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</si>
  <si>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</si>
  <si>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</si>
  <si>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</si>
  <si>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</si>
  <si>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</si>
  <si>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</si>
  <si>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</si>
  <si>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</si>
  <si>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</si>
  <si>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</si>
  <si>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</si>
  <si>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</si>
  <si>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</si>
  <si>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</si>
  <si>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</si>
  <si>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</si>
  <si>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</si>
  <si>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</si>
  <si>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</si>
  <si>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</si>
  <si>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</si>
  <si>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</si>
  <si>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</si>
  <si>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</si>
  <si>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</si>
  <si>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</si>
  <si>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</si>
  <si>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</si>
  <si>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</si>
  <si>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</si>
  <si>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</si>
  <si>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</si>
  <si>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</si>
  <si>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</si>
  <si>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</si>
  <si>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</si>
  <si>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</si>
  <si>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</si>
  <si>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</si>
  <si>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</si>
  <si>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</si>
  <si>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</si>
  <si>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</si>
  <si>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</si>
  <si>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</si>
  <si>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</si>
  <si>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</si>
  <si>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</si>
  <si>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</si>
  <si>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</si>
  <si>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</si>
  <si>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</si>
  <si>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</si>
  <si>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</si>
  <si>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</si>
  <si>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</si>
  <si>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</si>
  <si>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</si>
  <si>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</si>
  <si>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</si>
  <si>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</si>
  <si>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</si>
  <si>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</si>
  <si>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</si>
  <si>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</si>
  <si>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</si>
  <si>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</si>
  <si>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</si>
  <si>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</si>
  <si>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</si>
  <si>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</si>
  <si>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</si>
  <si>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</si>
  <si>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</si>
  <si>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</si>
  <si>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</si>
  <si>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</si>
  <si>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</si>
  <si>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</si>
  <si>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</si>
  <si>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</si>
  <si>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</si>
  <si>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</si>
  <si>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</si>
  <si>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</si>
  <si>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</si>
  <si>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</si>
  <si>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</si>
  <si>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</si>
  <si>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</si>
  <si>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</si>
  <si>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</si>
  <si>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</si>
  <si>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</si>
  <si>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</si>
  <si>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</si>
  <si>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</si>
  <si>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</si>
  <si>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</si>
  <si>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</si>
  <si>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</si>
  <si>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</si>
  <si>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</si>
  <si>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</si>
  <si>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</si>
  <si>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</si>
  <si>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</si>
  <si>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</si>
  <si>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</si>
  <si>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</si>
  <si>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</si>
  <si>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</si>
  <si>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</si>
  <si>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</si>
  <si>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</si>
  <si>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</si>
  <si>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</si>
  <si>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</si>
  <si>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</si>
  <si>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</si>
  <si>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</si>
  <si>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</si>
  <si>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</si>
  <si>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</si>
  <si>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</si>
  <si>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</si>
  <si>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</si>
  <si>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</si>
  <si>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</si>
  <si>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</si>
  <si>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</si>
  <si>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</si>
  <si>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</si>
  <si>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</si>
  <si>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</si>
  <si>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</si>
  <si>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</si>
  <si>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</si>
  <si>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</si>
  <si>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</si>
  <si>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</si>
  <si>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</si>
  <si>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</si>
  <si>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</si>
  <si>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</si>
  <si>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</si>
  <si>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</si>
  <si>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</si>
  <si>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</si>
  <si>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</si>
  <si>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</si>
  <si>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</si>
  <si>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</si>
  <si>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</si>
  <si>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</si>
  <si>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</si>
  <si>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</si>
  <si>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</si>
  <si>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</si>
  <si>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</si>
  <si>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</si>
  <si>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</si>
  <si>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</si>
  <si>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</si>
  <si>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</si>
  <si>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</si>
  <si>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</si>
  <si>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</si>
  <si>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</si>
  <si>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</si>
  <si>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</si>
  <si>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</si>
  <si>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</si>
  <si>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</si>
  <si>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</si>
  <si>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</si>
  <si>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</si>
  <si>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</si>
  <si>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</si>
  <si>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</si>
  <si>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</si>
  <si>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</si>
  <si>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</si>
  <si>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</si>
  <si>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</si>
  <si>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</si>
  <si>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</si>
  <si>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</si>
  <si>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</si>
  <si>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</si>
  <si>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</si>
  <si>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</si>
  <si>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</si>
  <si>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</si>
  <si>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</si>
  <si>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</si>
  <si>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</si>
  <si>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</si>
  <si>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</si>
  <si>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</si>
  <si>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</si>
  <si>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</si>
  <si>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</si>
  <si>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</si>
  <si>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</si>
  <si>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</si>
  <si>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</si>
  <si>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</si>
  <si>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</si>
  <si>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</si>
  <si>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</si>
  <si>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</si>
  <si>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</si>
  <si>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</si>
  <si>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</si>
  <si>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</si>
  <si>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</si>
  <si>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</si>
  <si>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</si>
  <si>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</si>
  <si>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</si>
  <si>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</si>
  <si>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</si>
  <si>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</si>
  <si>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</si>
  <si>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</si>
  <si>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</si>
  <si>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</si>
  <si>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</si>
  <si>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</si>
  <si>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</si>
  <si>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</si>
  <si>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</si>
  <si>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</si>
  <si>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</si>
  <si>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</si>
  <si>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</si>
  <si>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</si>
  <si>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</si>
  <si>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</si>
  <si>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</si>
  <si>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</si>
  <si>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</si>
  <si>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</si>
  <si>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</si>
  <si>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</si>
  <si>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</si>
  <si>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</si>
  <si>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</si>
  <si>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</si>
  <si>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</si>
  <si>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</si>
  <si>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</si>
  <si>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</si>
  <si>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</si>
  <si>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</si>
  <si>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</si>
  <si>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</si>
  <si>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</si>
  <si>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</si>
  <si>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</si>
  <si>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</si>
  <si>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</si>
  <si>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</si>
  <si>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</si>
  <si>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</si>
  <si>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</si>
  <si>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</si>
  <si>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</si>
  <si>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</si>
  <si>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</si>
  <si>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</si>
  <si>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</si>
  <si>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</si>
  <si>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</si>
  <si>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</si>
  <si>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</si>
  <si>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</si>
  <si>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</si>
  <si>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</si>
  <si>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</si>
  <si>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</si>
  <si>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</si>
  <si>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</si>
  <si>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</si>
  <si>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</si>
  <si>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</si>
  <si>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</si>
  <si>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</si>
  <si>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</si>
  <si>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</si>
  <si>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</si>
  <si>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</si>
  <si>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</si>
  <si>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</si>
  <si>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</si>
  <si>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</si>
  <si>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</si>
  <si>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</si>
  <si>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</si>
  <si>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</si>
  <si>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</si>
  <si>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</si>
  <si>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</si>
  <si>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</si>
  <si>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</si>
  <si>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</si>
  <si>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</si>
  <si>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</si>
  <si>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</si>
  <si>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</si>
  <si>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</si>
  <si>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</si>
  <si>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</si>
  <si>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</si>
  <si>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</si>
  <si>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</si>
  <si>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</si>
  <si>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</si>
  <si>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</si>
  <si>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</si>
  <si>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</si>
  <si>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</si>
  <si>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</si>
  <si>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</si>
  <si>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</si>
  <si>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</si>
  <si>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</si>
  <si>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</si>
  <si>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</si>
  <si>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</si>
  <si>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</si>
  <si>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</si>
  <si>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</si>
  <si>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</si>
  <si>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</si>
  <si>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</si>
  <si>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</si>
  <si>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</si>
  <si>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</si>
  <si>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</si>
  <si>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</si>
  <si>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</si>
  <si>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</si>
  <si>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</si>
  <si>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</si>
  <si>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</si>
  <si>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</si>
  <si>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</si>
  <si>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</si>
  <si>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</si>
  <si>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</si>
  <si>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</si>
  <si>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</si>
  <si>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</si>
  <si>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</si>
  <si>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</si>
  <si>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</si>
  <si>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</si>
  <si>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</si>
  <si>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</si>
  <si>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</si>
  <si>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</si>
  <si>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</si>
  <si>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</si>
  <si>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</si>
  <si>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</si>
  <si>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</si>
  <si>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</si>
  <si>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</si>
  <si>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</si>
  <si>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</si>
  <si>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</si>
  <si>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</si>
  <si>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</si>
  <si>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</si>
  <si>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</si>
  <si>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</si>
  <si>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</si>
  <si>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</si>
  <si>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</si>
  <si>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</si>
  <si>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</si>
  <si>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</si>
  <si>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</si>
  <si>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</si>
  <si>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</si>
  <si>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</si>
  <si>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</si>
  <si>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</si>
  <si>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</si>
  <si>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</si>
  <si>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</si>
  <si>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</si>
  <si>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</si>
  <si>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</si>
  <si>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</si>
  <si>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</si>
  <si>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</si>
  <si>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</si>
  <si>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</si>
  <si>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</si>
  <si>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</si>
  <si>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</si>
  <si>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</si>
  <si>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</si>
  <si>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</si>
  <si>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</si>
  <si>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</si>
  <si>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</si>
  <si>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</si>
  <si>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</si>
  <si>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</si>
  <si>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</si>
  <si>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</si>
  <si>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</si>
  <si>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</si>
  <si>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</si>
  <si>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</si>
  <si>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</si>
  <si>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</si>
  <si>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</si>
  <si>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</si>
  <si>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</si>
  <si>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</si>
  <si>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</si>
  <si>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</si>
  <si>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</si>
  <si>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</si>
  <si>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</si>
  <si>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</si>
  <si>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</si>
  <si>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</si>
  <si>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</si>
  <si>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</si>
  <si>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</si>
  <si>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</si>
  <si>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</si>
  <si>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</si>
  <si>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</si>
  <si>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</si>
  <si>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</si>
  <si>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</si>
  <si>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</si>
  <si>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</si>
  <si>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</si>
  <si>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</si>
  <si>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</si>
  <si>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</si>
  <si>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</si>
  <si>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</si>
  <si>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</si>
  <si>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</si>
  <si>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</si>
  <si>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</si>
  <si>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</si>
  <si>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</si>
  <si>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</si>
  <si>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</si>
  <si>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</si>
  <si>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</si>
  <si>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</si>
  <si>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</si>
  <si>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</si>
  <si>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</si>
  <si>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</si>
  <si>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</si>
  <si>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</si>
  <si>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</si>
  <si>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</si>
  <si>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</si>
  <si>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</si>
  <si>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</si>
  <si>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</si>
  <si>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</si>
  <si>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</si>
  <si>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</si>
  <si>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</si>
  <si>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</si>
  <si>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</si>
  <si>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</si>
  <si>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</si>
  <si>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</si>
  <si>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</si>
  <si>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</si>
  <si>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</si>
  <si>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</si>
  <si>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</si>
  <si>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</si>
  <si>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</si>
  <si>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</si>
  <si>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</si>
  <si>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</si>
  <si>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</si>
  <si>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</si>
  <si>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</si>
  <si>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</si>
  <si>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</si>
  <si>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</si>
  <si>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</si>
  <si>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</si>
  <si>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</si>
  <si>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</si>
  <si>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</si>
  <si>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</si>
  <si>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</si>
  <si>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</si>
  <si>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</si>
  <si>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</si>
  <si>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</si>
  <si>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</si>
  <si>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</si>
  <si>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</si>
  <si>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</si>
  <si>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</si>
  <si>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</si>
  <si>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</si>
  <si>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</si>
  <si>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</si>
  <si>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</si>
  <si>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</si>
  <si>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</si>
  <si>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</si>
  <si>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</si>
  <si>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</si>
  <si>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</si>
  <si>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</si>
  <si>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</si>
  <si>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</si>
  <si>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</si>
  <si>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</si>
  <si>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</si>
  <si>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</si>
  <si>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</si>
  <si>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</si>
  <si>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</si>
  <si>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</si>
  <si>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</si>
  <si>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</si>
  <si>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</si>
  <si>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</si>
  <si>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</si>
  <si>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</si>
  <si>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</si>
  <si>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</si>
  <si>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</si>
  <si>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</si>
  <si>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</si>
  <si>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</si>
  <si>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</si>
  <si>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</si>
  <si>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</si>
  <si>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</si>
  <si>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</si>
  <si>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</si>
  <si>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</si>
  <si>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</si>
  <si>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</si>
  <si>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</si>
  <si>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</si>
  <si>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</si>
  <si>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</si>
  <si>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</si>
  <si>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</si>
  <si>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</si>
  <si>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</si>
  <si>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</si>
  <si>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</si>
  <si>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</si>
  <si>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</si>
  <si>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</si>
  <si>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</si>
  <si>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</si>
  <si>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</si>
  <si>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</si>
  <si>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</si>
  <si>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</si>
  <si>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</si>
  <si>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</si>
  <si>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</si>
  <si>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</si>
  <si>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</si>
  <si>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</si>
  <si>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</si>
  <si>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</si>
  <si>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</si>
  <si>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</si>
  <si>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</si>
  <si>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</si>
  <si>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</si>
  <si>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</si>
  <si>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</si>
  <si>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</si>
  <si>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</si>
  <si>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</si>
  <si>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</si>
  <si>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</si>
  <si>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</si>
  <si>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</si>
  <si>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</si>
  <si>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</si>
  <si>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</si>
  <si>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</si>
  <si>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</si>
  <si>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</si>
  <si>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</si>
  <si>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</si>
  <si>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</si>
  <si>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</si>
  <si>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</si>
  <si>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</si>
  <si>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</si>
  <si>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</si>
  <si>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</si>
  <si>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</si>
  <si>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</si>
  <si>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</si>
  <si>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</si>
  <si>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</si>
  <si>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</si>
  <si>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</si>
  <si>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</si>
  <si>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</si>
  <si>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</si>
  <si>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</si>
  <si>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</si>
  <si>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</si>
  <si>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</si>
  <si>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</si>
  <si>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</si>
  <si>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</si>
  <si>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</si>
  <si>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</si>
  <si>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</si>
  <si>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</si>
  <si>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</si>
  <si>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</si>
  <si>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</si>
  <si>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</si>
  <si>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</si>
  <si>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</si>
  <si>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</si>
  <si>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</si>
  <si>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</si>
  <si>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</si>
  <si>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</si>
  <si>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</si>
  <si>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</si>
  <si>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</si>
  <si>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</si>
  <si>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</si>
  <si>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</si>
  <si>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</si>
  <si>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</si>
  <si>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</si>
  <si>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</si>
  <si>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</si>
  <si>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</si>
  <si>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</si>
  <si>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</si>
  <si>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</si>
  <si>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</si>
  <si>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</si>
  <si>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</si>
  <si>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</si>
  <si>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</si>
  <si>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</si>
  <si>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</si>
  <si>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</si>
  <si>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</si>
  <si>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</si>
  <si>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</si>
  <si>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</si>
  <si>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</si>
  <si>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</si>
  <si>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</si>
  <si>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</si>
  <si>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</si>
  <si>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</si>
  <si>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</si>
  <si>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</si>
  <si>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</si>
  <si>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</si>
  <si>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</si>
  <si>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</si>
  <si>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</si>
  <si>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</si>
  <si>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</si>
  <si>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</si>
  <si>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</si>
  <si>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</si>
  <si>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</si>
  <si>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</si>
  <si>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</si>
  <si>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</si>
  <si>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</si>
  <si>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</si>
  <si>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</si>
  <si>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</si>
  <si>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</si>
  <si>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</si>
  <si>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</si>
  <si>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</si>
  <si>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</si>
  <si>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</si>
  <si>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</si>
  <si>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</si>
  <si>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</si>
  <si>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</si>
  <si>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</si>
  <si>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</si>
  <si>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</si>
  <si>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</si>
  <si>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</si>
  <si>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</si>
  <si>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</si>
  <si>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</si>
  <si>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</si>
  <si>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</si>
  <si>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</si>
  <si>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</si>
  <si>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</si>
  <si>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</si>
  <si>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</si>
  <si>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</si>
  <si>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</si>
  <si>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</si>
  <si>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</si>
  <si>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</si>
  <si>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</si>
  <si>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</si>
  <si>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</si>
  <si>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</si>
  <si>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</si>
  <si>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</si>
  <si>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</si>
  <si>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</si>
  <si>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</si>
  <si>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</si>
  <si>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</si>
  <si>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</si>
  <si>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</si>
  <si>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</si>
  <si>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</si>
  <si>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</si>
  <si>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</si>
  <si>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</si>
  <si>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</si>
  <si>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</si>
  <si>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</si>
  <si>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</si>
  <si>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</si>
  <si>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</si>
  <si>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</si>
  <si>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</si>
  <si>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</si>
  <si>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</si>
  <si>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</si>
  <si>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</si>
  <si>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</si>
  <si>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</si>
  <si>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</si>
  <si>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</si>
  <si>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</si>
  <si>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</si>
  <si>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</si>
  <si>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</si>
  <si>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</si>
  <si>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</si>
  <si>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</si>
  <si>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</si>
  <si>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</si>
  <si>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</si>
  <si>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</si>
  <si>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</si>
  <si>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</si>
  <si>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</si>
  <si>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</si>
  <si>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</si>
  <si>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</si>
  <si>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</si>
  <si>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</si>
  <si>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</si>
  <si>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</si>
  <si>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</si>
  <si>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</si>
  <si>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</si>
  <si>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</si>
  <si>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</si>
  <si>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</si>
  <si>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</si>
  <si>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</si>
  <si>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</si>
  <si>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</si>
  <si>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</si>
  <si>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</si>
  <si>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</si>
  <si>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</si>
  <si>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</si>
  <si>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</si>
  <si>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</si>
  <si>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</si>
  <si>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</si>
  <si>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</si>
  <si>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</si>
  <si>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</si>
  <si>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</si>
  <si>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</si>
  <si>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</si>
  <si>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</si>
  <si>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</si>
  <si>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</si>
  <si>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</si>
  <si>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</si>
  <si>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</si>
  <si>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</si>
  <si>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</si>
  <si>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</si>
  <si>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</si>
  <si>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</si>
  <si>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</si>
  <si>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</si>
  <si>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</si>
  <si>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</si>
  <si>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</si>
  <si>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</si>
  <si>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</si>
  <si>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</si>
  <si>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</si>
  <si>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</si>
  <si>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</si>
  <si>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</si>
  <si>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</si>
  <si>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</si>
  <si>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</si>
  <si>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</si>
  <si>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</si>
  <si>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</si>
  <si>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</si>
  <si>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</si>
  <si>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</si>
  <si>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</si>
  <si>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</si>
  <si>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</si>
  <si>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</si>
  <si>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</si>
  <si>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</si>
  <si>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</si>
  <si>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</si>
  <si>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</si>
  <si>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</si>
  <si>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</si>
  <si>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</si>
  <si>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</si>
  <si>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</si>
  <si>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</si>
  <si>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</si>
  <si>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</si>
  <si>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</si>
  <si>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</si>
  <si>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</si>
  <si>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</si>
  <si>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</si>
  <si>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</si>
  <si>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</si>
  <si>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</si>
  <si>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</si>
  <si>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</si>
  <si>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</si>
  <si>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</si>
  <si>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</si>
  <si>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</si>
  <si>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</si>
  <si>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</si>
  <si>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</si>
  <si>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</si>
  <si>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</si>
  <si>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</si>
  <si>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</si>
  <si>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</si>
  <si>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</si>
  <si>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</si>
  <si>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</si>
  <si>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</si>
  <si>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</si>
  <si>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</si>
  <si>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</si>
  <si>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</si>
  <si>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</si>
  <si>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</si>
  <si>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</si>
  <si>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</si>
  <si>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</si>
  <si>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</si>
  <si>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</si>
  <si>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</si>
  <si>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</si>
  <si>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</si>
  <si>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</si>
  <si>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</si>
  <si>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</si>
  <si>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</si>
  <si>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</si>
  <si>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</si>
  <si>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</si>
  <si>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</si>
  <si>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</si>
  <si>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</si>
  <si>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</si>
  <si>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</si>
  <si>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</si>
  <si>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</si>
  <si>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</si>
  <si>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</si>
  <si>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</si>
  <si>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</si>
  <si>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</si>
  <si>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</si>
  <si>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</si>
  <si>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</si>
  <si>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</si>
  <si>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</si>
  <si>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</si>
  <si>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</si>
  <si>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</si>
  <si>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</si>
  <si>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</si>
  <si>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</si>
  <si>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</si>
  <si>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</si>
  <si>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</si>
  <si>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</si>
  <si>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</si>
  <si>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</si>
  <si>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</si>
  <si>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</si>
  <si>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</si>
  <si>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</si>
  <si>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</si>
  <si>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</si>
  <si>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</si>
  <si>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</si>
  <si>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</si>
  <si>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</si>
  <si>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</si>
  <si>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</si>
  <si>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</si>
  <si>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</si>
  <si>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</si>
  <si>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</si>
  <si>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</si>
  <si>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</si>
  <si>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</si>
  <si>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</si>
  <si>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</si>
  <si>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</si>
  <si>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</si>
  <si>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</si>
  <si>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</si>
  <si>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</si>
  <si>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</si>
  <si>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</si>
  <si>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</si>
  <si>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</si>
  <si>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</si>
  <si>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</si>
  <si>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</si>
  <si>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</si>
  <si>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</si>
  <si>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</si>
  <si>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</si>
  <si>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</si>
  <si>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</si>
  <si>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</si>
  <si>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</si>
  <si>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</si>
  <si>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</si>
  <si>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</si>
  <si>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</si>
  <si>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</si>
  <si>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</si>
  <si>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</si>
  <si>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</si>
  <si>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</si>
  <si>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</si>
  <si>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</si>
  <si>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</si>
  <si>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</si>
  <si>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</si>
  <si>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</si>
  <si>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</si>
  <si>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</si>
  <si>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</si>
  <si>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</si>
  <si>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</si>
  <si>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</si>
  <si>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</si>
  <si>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</si>
  <si>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</si>
  <si>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</si>
  <si>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</si>
  <si>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</si>
  <si>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</si>
  <si>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</si>
  <si>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</si>
  <si>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</si>
  <si>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</si>
  <si>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</si>
  <si>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</si>
  <si>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</si>
  <si>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</si>
  <si>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</si>
  <si>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</si>
  <si>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</si>
  <si>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</si>
  <si>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</si>
  <si>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</si>
  <si>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</si>
  <si>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</si>
  <si>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</si>
  <si>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</si>
  <si>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</si>
  <si>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</si>
  <si>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</si>
  <si>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</si>
  <si>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</si>
  <si>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</si>
  <si>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</si>
  <si>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</si>
  <si>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</si>
  <si>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</si>
  <si>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</si>
  <si>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</si>
  <si>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</si>
  <si>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</si>
  <si>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</si>
  <si>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</si>
  <si>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</si>
  <si>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</si>
  <si>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</si>
  <si>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</si>
  <si>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</si>
  <si>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</si>
  <si>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</si>
  <si>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</si>
  <si>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</si>
  <si>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</si>
  <si>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</si>
  <si>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</si>
  <si>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</si>
  <si>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</si>
  <si>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</si>
  <si>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</si>
  <si>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</si>
  <si>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</si>
  <si>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</si>
  <si>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</si>
  <si>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</si>
  <si>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</si>
  <si>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</si>
  <si>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</si>
  <si>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</si>
  <si>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</si>
  <si>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</si>
  <si>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</si>
  <si>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</si>
  <si>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</si>
  <si>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</si>
  <si>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</si>
  <si>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</si>
  <si>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</si>
  <si>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</si>
  <si>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</si>
  <si>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</si>
  <si>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</si>
  <si>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</si>
  <si>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</si>
  <si>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</si>
  <si>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</si>
  <si>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</si>
  <si>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</si>
  <si>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</si>
  <si>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</si>
  <si>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</si>
  <si>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</si>
  <si>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</si>
  <si>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</si>
  <si>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</si>
  <si>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</si>
  <si>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</si>
  <si>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</si>
  <si>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</si>
  <si>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</si>
  <si>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</si>
  <si>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</si>
  <si>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</si>
  <si>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</si>
  <si>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</si>
  <si>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</si>
  <si>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</si>
  <si>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</si>
  <si>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</si>
  <si>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</si>
  <si>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</si>
  <si>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</si>
  <si>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</si>
  <si>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</si>
  <si>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</si>
  <si>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</si>
  <si>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</si>
  <si>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</si>
  <si>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</si>
  <si>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</si>
  <si>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</si>
  <si>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</si>
  <si>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</si>
  <si>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</si>
  <si>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</si>
  <si>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</si>
  <si>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</si>
  <si>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</si>
  <si>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</si>
  <si>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</si>
  <si>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</si>
  <si>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</si>
  <si>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</si>
  <si>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</si>
  <si>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</si>
  <si>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</si>
  <si>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</si>
  <si>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</si>
  <si>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</si>
  <si>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2021-25-10000885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</si>
  <si>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</si>
  <si>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</si>
  <si>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25-18-2019-145</t>
  </si>
  <si>
    <t>PRESTAR EL SERVICIO CENTROS DE DESARROLLO INFANTIL - CDI - DE CONFORMIDAD CON EL MANUAL OPERATIVO DE LA MODALIDAD INSTITUCIONAL Y LAS DIRECTRICES ESTABLECIDAS POR EL ICBF, EN ARMONIA CON LA POLITICA DE ESTADO PARA EL DESARROLLO INTEGRAL DE LA PRIMERA INFANCIA DE CERO A SIEMPRE</t>
  </si>
  <si>
    <t>25-18-2020-171</t>
  </si>
  <si>
    <t>Prestar los servicios de educación inicial en el marco de la atención integral en Desarrollo Infantil en Medio Familiar - DMIF,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</si>
  <si>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DESARROLLO INFANTIL EN M,EDIO FAMILIAR - DMIF, DE CONFORMIDAD CON EL MANUAL OPERATIVO DE LA MODALIDAD INSTITUCIONAL, EL LINEAMIENTO TECNICO PARA LA ATENCION A LA PRIMERA INFANCIA Y LAS DIRECTRICES ESTABLECIDAS PÓR EL ICBF, EN ARMONIA CON LA POLITICA DE ESTADO PARA EL DESARROLLO INTEGRAL DE LA PRIMERA INFANCIA DE CERO A SIEMPRE</t>
  </si>
  <si>
    <t>25-18-2020-174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</si>
  <si>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</si>
  <si>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25182020178</t>
  </si>
  <si>
    <t>25182020175</t>
  </si>
  <si>
    <t>25182020187</t>
  </si>
  <si>
    <t>25182020191</t>
  </si>
  <si>
    <t>25182020192</t>
  </si>
  <si>
    <t>25182020173</t>
  </si>
  <si>
    <t>25182020171</t>
  </si>
  <si>
    <t>25182020174</t>
  </si>
  <si>
    <t>25182020233</t>
  </si>
  <si>
    <t>ALONSO DE JESUS CASTAÑO VALBUENA</t>
  </si>
  <si>
    <t>CARRERA 50 No. 128C-61 PRADO VERANIEGO</t>
  </si>
  <si>
    <t>6597351</t>
  </si>
  <si>
    <t>funsocreer@hotmail.com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</si>
</sst>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31" zoomScale="85" zoomScaleNormal="85" zoomScaleSheetLayoutView="40" zoomScalePageLayoutView="40" workbookViewId="0">
      <selection activeCell="K213" sqref="K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2676</v>
      </c>
      <c r="D15" s="35"/>
      <c r="E15" s="35"/>
      <c r="F15" s="5"/>
      <c r="G15" s="32" t="s">
        <v>1168</v>
      </c>
      <c r="H15" s="102" t="s">
        <v>516</v>
      </c>
      <c r="I15" s="32" t="s">
        <v>2624</v>
      </c>
      <c r="J15" s="107"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8">
        <v>900340234</v>
      </c>
      <c r="C20" s="5"/>
      <c r="D20" s="73"/>
      <c r="E20" s="5"/>
      <c r="F20" s="5"/>
      <c r="G20" s="5"/>
      <c r="H20" s="240"/>
      <c r="I20" s="146" t="s">
        <v>516</v>
      </c>
      <c r="J20" s="147" t="s">
        <v>437</v>
      </c>
      <c r="K20" s="148">
        <v>3769459946</v>
      </c>
      <c r="L20" s="149">
        <v>44197</v>
      </c>
      <c r="M20" s="149">
        <v>44561</v>
      </c>
      <c r="N20" s="132">
        <f>+(M20-L20)/30</f>
        <v>12.133333333333333</v>
      </c>
      <c r="O20" s="135"/>
      <c r="U20" s="131"/>
      <c r="V20" s="104">
        <f ca="1">NOW()</f>
        <v>44187.845226736114</v>
      </c>
      <c r="W20" s="104">
        <f ca="1">NOW()</f>
        <v>44187.845226736114</v>
      </c>
    </row>
    <row r="21" spans="1:23" ht="30" customHeight="1" outlineLevel="1" x14ac:dyDescent="0.25">
      <c r="A21" s="9"/>
      <c r="B21" s="71"/>
      <c r="C21" s="5"/>
      <c r="D21" s="5"/>
      <c r="E21" s="5"/>
      <c r="F21" s="5"/>
      <c r="G21" s="5"/>
      <c r="H21" s="70"/>
      <c r="I21" s="146" t="s">
        <v>516</v>
      </c>
      <c r="J21" s="147" t="s">
        <v>575</v>
      </c>
      <c r="K21" s="148"/>
      <c r="L21" s="149"/>
      <c r="M21" s="149"/>
      <c r="N21" s="132">
        <f t="shared" ref="N21:N35" si="0">+(M21-L21)/30</f>
        <v>0</v>
      </c>
      <c r="O21" s="136"/>
    </row>
    <row r="22" spans="1:23" ht="30" customHeight="1" outlineLevel="1" x14ac:dyDescent="0.25">
      <c r="A22" s="9"/>
      <c r="B22" s="71"/>
      <c r="C22" s="5"/>
      <c r="D22" s="5"/>
      <c r="E22" s="5"/>
      <c r="F22" s="5"/>
      <c r="G22" s="5"/>
      <c r="H22" s="70"/>
      <c r="I22" s="146" t="s">
        <v>516</v>
      </c>
      <c r="J22" s="147" t="s">
        <v>128</v>
      </c>
      <c r="K22" s="148"/>
      <c r="L22" s="149"/>
      <c r="M22" s="149"/>
      <c r="N22" s="133">
        <f t="shared" ref="N22:N33" si="1">+(M22-L22)/30</f>
        <v>0</v>
      </c>
      <c r="O22" s="136"/>
    </row>
    <row r="23" spans="1:23" ht="30" customHeight="1" outlineLevel="1" x14ac:dyDescent="0.25">
      <c r="A23" s="9"/>
      <c r="B23" s="101"/>
      <c r="C23" s="21"/>
      <c r="D23" s="21"/>
      <c r="E23" s="21"/>
      <c r="F23" s="5"/>
      <c r="G23" s="5"/>
      <c r="H23" s="70"/>
      <c r="I23" s="146" t="s">
        <v>516</v>
      </c>
      <c r="J23" s="147" t="s">
        <v>619</v>
      </c>
      <c r="K23" s="148"/>
      <c r="L23" s="149"/>
      <c r="M23" s="149"/>
      <c r="N23" s="133">
        <f t="shared" si="1"/>
        <v>0</v>
      </c>
      <c r="O23" s="136"/>
      <c r="Q23" s="103"/>
      <c r="R23" s="55"/>
      <c r="S23" s="104"/>
      <c r="T23" s="104"/>
    </row>
    <row r="24" spans="1:23" ht="30" customHeight="1" outlineLevel="1" x14ac:dyDescent="0.25">
      <c r="A24" s="9"/>
      <c r="B24" s="101"/>
      <c r="C24" s="21"/>
      <c r="D24" s="21"/>
      <c r="E24" s="21"/>
      <c r="F24" s="5"/>
      <c r="G24" s="5"/>
      <c r="H24" s="70"/>
      <c r="I24" s="146" t="s">
        <v>516</v>
      </c>
      <c r="J24" s="147" t="s">
        <v>554</v>
      </c>
      <c r="K24" s="148"/>
      <c r="L24" s="149"/>
      <c r="M24" s="149"/>
      <c r="N24" s="133">
        <f t="shared" si="1"/>
        <v>0</v>
      </c>
      <c r="O24" s="136"/>
    </row>
    <row r="25" spans="1:23" ht="30" customHeight="1" outlineLevel="1" x14ac:dyDescent="0.25">
      <c r="A25" s="9"/>
      <c r="B25" s="101"/>
      <c r="C25" s="21"/>
      <c r="D25" s="21"/>
      <c r="E25" s="21"/>
      <c r="F25" s="5"/>
      <c r="G25" s="5"/>
      <c r="H25" s="70"/>
      <c r="I25" s="146" t="s">
        <v>516</v>
      </c>
      <c r="J25" s="147" t="s">
        <v>566</v>
      </c>
      <c r="K25" s="148"/>
      <c r="L25" s="149"/>
      <c r="M25" s="149"/>
      <c r="N25" s="133">
        <f t="shared" si="1"/>
        <v>0</v>
      </c>
      <c r="O25" s="136"/>
    </row>
    <row r="26" spans="1:23" ht="30" customHeight="1" outlineLevel="1" x14ac:dyDescent="0.25">
      <c r="A26" s="9"/>
      <c r="B26" s="101"/>
      <c r="C26" s="21"/>
      <c r="D26" s="21"/>
      <c r="E26" s="21"/>
      <c r="F26" s="5"/>
      <c r="G26" s="5"/>
      <c r="H26" s="70"/>
      <c r="I26" s="146" t="s">
        <v>516</v>
      </c>
      <c r="J26" s="147" t="s">
        <v>582</v>
      </c>
      <c r="K26" s="148"/>
      <c r="L26" s="149"/>
      <c r="M26" s="149"/>
      <c r="N26" s="133">
        <f t="shared" si="1"/>
        <v>0</v>
      </c>
      <c r="O26" s="136"/>
    </row>
    <row r="27" spans="1:23" ht="30" customHeight="1" outlineLevel="1" x14ac:dyDescent="0.25">
      <c r="A27" s="9"/>
      <c r="B27" s="101"/>
      <c r="C27" s="21"/>
      <c r="D27" s="21"/>
      <c r="E27" s="21"/>
      <c r="F27" s="5"/>
      <c r="G27" s="5"/>
      <c r="H27" s="70"/>
      <c r="I27" s="146" t="s">
        <v>516</v>
      </c>
      <c r="J27" s="147" t="s">
        <v>584</v>
      </c>
      <c r="K27" s="148"/>
      <c r="L27" s="149"/>
      <c r="M27" s="149"/>
      <c r="N27" s="133">
        <f t="shared" si="1"/>
        <v>0</v>
      </c>
      <c r="O27" s="136"/>
    </row>
    <row r="28" spans="1:23" ht="30" customHeight="1" outlineLevel="1" x14ac:dyDescent="0.25">
      <c r="A28" s="9"/>
      <c r="B28" s="101"/>
      <c r="C28" s="21"/>
      <c r="D28" s="21"/>
      <c r="E28" s="21"/>
      <c r="F28" s="5"/>
      <c r="G28" s="5"/>
      <c r="H28" s="70"/>
      <c r="I28" s="146" t="s">
        <v>516</v>
      </c>
      <c r="J28" s="147" t="s">
        <v>618</v>
      </c>
      <c r="K28" s="148"/>
      <c r="L28" s="149"/>
      <c r="M28" s="149"/>
      <c r="N28" s="133">
        <f t="shared" si="1"/>
        <v>0</v>
      </c>
      <c r="O28" s="136"/>
    </row>
    <row r="29" spans="1:23" ht="30" customHeight="1" outlineLevel="1" x14ac:dyDescent="0.25">
      <c r="A29" s="9"/>
      <c r="B29" s="71"/>
      <c r="C29" s="5"/>
      <c r="D29" s="5"/>
      <c r="E29" s="5"/>
      <c r="F29" s="5"/>
      <c r="G29" s="5"/>
      <c r="H29" s="70"/>
      <c r="I29" s="146" t="s">
        <v>516</v>
      </c>
      <c r="J29" s="147" t="s">
        <v>576</v>
      </c>
      <c r="K29" s="148"/>
      <c r="L29" s="149"/>
      <c r="M29" s="149"/>
      <c r="N29" s="133">
        <f t="shared" si="1"/>
        <v>0</v>
      </c>
      <c r="O29" s="136"/>
    </row>
    <row r="30" spans="1:23" ht="30" customHeight="1" outlineLevel="1" x14ac:dyDescent="0.25">
      <c r="A30" s="9"/>
      <c r="B30" s="71"/>
      <c r="C30" s="5"/>
      <c r="D30" s="5"/>
      <c r="E30" s="5"/>
      <c r="F30" s="5"/>
      <c r="G30" s="5"/>
      <c r="H30" s="70"/>
      <c r="I30" s="146" t="s">
        <v>516</v>
      </c>
      <c r="J30" s="147" t="s">
        <v>593</v>
      </c>
      <c r="K30" s="148"/>
      <c r="L30" s="149"/>
      <c r="M30" s="149"/>
      <c r="N30" s="133">
        <f t="shared" si="1"/>
        <v>0</v>
      </c>
      <c r="O30" s="136"/>
    </row>
    <row r="31" spans="1:23" ht="30" customHeight="1" outlineLevel="1" x14ac:dyDescent="0.25">
      <c r="A31" s="9"/>
      <c r="B31" s="71"/>
      <c r="C31" s="5"/>
      <c r="D31" s="5"/>
      <c r="E31" s="5"/>
      <c r="F31" s="5"/>
      <c r="G31" s="5"/>
      <c r="H31" s="70"/>
      <c r="I31" s="146" t="s">
        <v>516</v>
      </c>
      <c r="J31" s="147" t="s">
        <v>623</v>
      </c>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235" t="str">
        <f>VLOOKUP(B20,EAS!A2:B1439,2,0)</f>
        <v>FUNDACIÓN SOLIDARIA CREER</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2677</v>
      </c>
      <c r="J39" s="230"/>
      <c r="K39" s="230"/>
      <c r="L39" s="230"/>
      <c r="M39" s="230"/>
      <c r="N39" s="230"/>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2678</v>
      </c>
      <c r="C48" s="111" t="s">
        <v>31</v>
      </c>
      <c r="D48" s="109" t="s">
        <v>2679</v>
      </c>
      <c r="E48" s="142">
        <v>43480</v>
      </c>
      <c r="F48" s="142">
        <v>43819</v>
      </c>
      <c r="G48" s="157">
        <f>IF(AND(E48&lt;&gt;"",F48&lt;&gt;""),((F48-E48)/30),"")</f>
        <v>11.3</v>
      </c>
      <c r="H48" s="119" t="s">
        <v>2680</v>
      </c>
      <c r="I48" s="112" t="s">
        <v>516</v>
      </c>
      <c r="J48" s="112" t="s">
        <v>554</v>
      </c>
      <c r="K48" s="120">
        <v>971632141</v>
      </c>
      <c r="L48" s="114" t="s">
        <v>1148</v>
      </c>
      <c r="M48" s="116">
        <v>1</v>
      </c>
      <c r="N48" s="114" t="s">
        <v>27</v>
      </c>
      <c r="O48" s="114" t="s">
        <v>1148</v>
      </c>
      <c r="P48" s="78"/>
    </row>
    <row r="49" spans="1:16" s="6" customFormat="1" ht="24.75" customHeight="1" x14ac:dyDescent="0.25">
      <c r="A49" s="140">
        <v>2</v>
      </c>
      <c r="B49" s="119" t="s">
        <v>2678</v>
      </c>
      <c r="C49" s="111" t="s">
        <v>31</v>
      </c>
      <c r="D49" s="118" t="s">
        <v>2679</v>
      </c>
      <c r="E49" s="142">
        <v>43480</v>
      </c>
      <c r="F49" s="142">
        <v>43819</v>
      </c>
      <c r="G49" s="157">
        <f t="shared" ref="G49:G50" si="2">IF(AND(E49&lt;&gt;"",F49&lt;&gt;""),((F49-E49)/30),"")</f>
        <v>11.3</v>
      </c>
      <c r="H49" s="119" t="s">
        <v>2680</v>
      </c>
      <c r="I49" s="118" t="s">
        <v>516</v>
      </c>
      <c r="J49" s="112" t="s">
        <v>437</v>
      </c>
      <c r="K49" s="120">
        <v>971632141</v>
      </c>
      <c r="L49" s="114" t="s">
        <v>1148</v>
      </c>
      <c r="M49" s="116">
        <v>1</v>
      </c>
      <c r="N49" s="114" t="s">
        <v>27</v>
      </c>
      <c r="O49" s="114" t="s">
        <v>1148</v>
      </c>
      <c r="P49" s="78"/>
    </row>
    <row r="50" spans="1:16" s="6" customFormat="1" ht="24.75" customHeight="1" x14ac:dyDescent="0.25">
      <c r="A50" s="140">
        <v>3</v>
      </c>
      <c r="B50" s="119" t="s">
        <v>2678</v>
      </c>
      <c r="C50" s="111" t="s">
        <v>31</v>
      </c>
      <c r="D50" s="118" t="s">
        <v>2679</v>
      </c>
      <c r="E50" s="142">
        <v>43480</v>
      </c>
      <c r="F50" s="142">
        <v>43819</v>
      </c>
      <c r="G50" s="157">
        <f t="shared" si="2"/>
        <v>11.3</v>
      </c>
      <c r="H50" s="119" t="s">
        <v>2680</v>
      </c>
      <c r="I50" s="118" t="s">
        <v>516</v>
      </c>
      <c r="J50" s="112" t="s">
        <v>582</v>
      </c>
      <c r="K50" s="120">
        <v>971632141</v>
      </c>
      <c r="L50" s="114" t="s">
        <v>1148</v>
      </c>
      <c r="M50" s="116">
        <v>1</v>
      </c>
      <c r="N50" s="114" t="s">
        <v>27</v>
      </c>
      <c r="O50" s="114" t="s">
        <v>1148</v>
      </c>
      <c r="P50" s="78"/>
    </row>
    <row r="51" spans="1:16" s="6" customFormat="1" ht="24.75" customHeight="1" outlineLevel="1" x14ac:dyDescent="0.25">
      <c r="A51" s="140">
        <v>4</v>
      </c>
      <c r="B51" s="119" t="s">
        <v>2678</v>
      </c>
      <c r="C51" s="111" t="s">
        <v>31</v>
      </c>
      <c r="D51" s="118" t="s">
        <v>2679</v>
      </c>
      <c r="E51" s="142">
        <v>43480</v>
      </c>
      <c r="F51" s="142">
        <v>43819</v>
      </c>
      <c r="G51" s="157">
        <f t="shared" ref="G51:G107" si="3">IF(AND(E51&lt;&gt;"",F51&lt;&gt;""),((F51-E51)/30),"")</f>
        <v>11.3</v>
      </c>
      <c r="H51" s="119" t="s">
        <v>2680</v>
      </c>
      <c r="I51" s="118" t="s">
        <v>516</v>
      </c>
      <c r="J51" s="112" t="s">
        <v>128</v>
      </c>
      <c r="K51" s="120">
        <v>971632141</v>
      </c>
      <c r="L51" s="114" t="s">
        <v>1148</v>
      </c>
      <c r="M51" s="116">
        <v>1</v>
      </c>
      <c r="N51" s="114" t="s">
        <v>27</v>
      </c>
      <c r="O51" s="114" t="s">
        <v>1148</v>
      </c>
      <c r="P51" s="78"/>
    </row>
    <row r="52" spans="1:16" s="7" customFormat="1" ht="24.75" customHeight="1" outlineLevel="1" x14ac:dyDescent="0.25">
      <c r="A52" s="141">
        <v>5</v>
      </c>
      <c r="B52" s="119" t="s">
        <v>2678</v>
      </c>
      <c r="C52" s="121" t="s">
        <v>31</v>
      </c>
      <c r="D52" s="109" t="s">
        <v>2681</v>
      </c>
      <c r="E52" s="142">
        <v>43878</v>
      </c>
      <c r="F52" s="142">
        <v>44196</v>
      </c>
      <c r="G52" s="157">
        <f t="shared" si="3"/>
        <v>10.6</v>
      </c>
      <c r="H52" s="119" t="s">
        <v>2683</v>
      </c>
      <c r="I52" s="118" t="s">
        <v>516</v>
      </c>
      <c r="J52" s="112" t="s">
        <v>554</v>
      </c>
      <c r="K52" s="115">
        <v>3689325640</v>
      </c>
      <c r="L52" s="121" t="s">
        <v>1148</v>
      </c>
      <c r="M52" s="116">
        <v>1</v>
      </c>
      <c r="N52" s="114" t="s">
        <v>1151</v>
      </c>
      <c r="O52" s="114" t="s">
        <v>1148</v>
      </c>
      <c r="P52" s="79"/>
    </row>
    <row r="53" spans="1:16" s="7" customFormat="1" ht="24.75" customHeight="1" outlineLevel="1" x14ac:dyDescent="0.25">
      <c r="A53" s="141">
        <v>6</v>
      </c>
      <c r="B53" s="119" t="s">
        <v>2678</v>
      </c>
      <c r="C53" s="121" t="s">
        <v>31</v>
      </c>
      <c r="D53" s="118" t="s">
        <v>2681</v>
      </c>
      <c r="E53" s="142">
        <v>43878</v>
      </c>
      <c r="F53" s="142">
        <v>44196</v>
      </c>
      <c r="G53" s="157">
        <f t="shared" si="3"/>
        <v>10.6</v>
      </c>
      <c r="H53" s="119" t="s">
        <v>2683</v>
      </c>
      <c r="I53" s="118" t="s">
        <v>516</v>
      </c>
      <c r="J53" s="112" t="s">
        <v>566</v>
      </c>
      <c r="K53" s="120">
        <v>3689325640</v>
      </c>
      <c r="L53" s="121" t="s">
        <v>1148</v>
      </c>
      <c r="M53" s="116">
        <v>1</v>
      </c>
      <c r="N53" s="121" t="s">
        <v>1151</v>
      </c>
      <c r="O53" s="121" t="s">
        <v>1148</v>
      </c>
      <c r="P53" s="79"/>
    </row>
    <row r="54" spans="1:16" s="7" customFormat="1" ht="24.75" customHeight="1" outlineLevel="1" x14ac:dyDescent="0.25">
      <c r="A54" s="141">
        <v>7</v>
      </c>
      <c r="B54" s="119" t="s">
        <v>2678</v>
      </c>
      <c r="C54" s="121" t="s">
        <v>31</v>
      </c>
      <c r="D54" s="118" t="s">
        <v>2681</v>
      </c>
      <c r="E54" s="142">
        <v>43878</v>
      </c>
      <c r="F54" s="142">
        <v>44196</v>
      </c>
      <c r="G54" s="157">
        <f t="shared" si="3"/>
        <v>10.6</v>
      </c>
      <c r="H54" s="119" t="s">
        <v>2683</v>
      </c>
      <c r="I54" s="118" t="s">
        <v>516</v>
      </c>
      <c r="J54" s="112" t="s">
        <v>437</v>
      </c>
      <c r="K54" s="120">
        <v>3689325640</v>
      </c>
      <c r="L54" s="121" t="s">
        <v>1148</v>
      </c>
      <c r="M54" s="116">
        <v>1</v>
      </c>
      <c r="N54" s="121" t="s">
        <v>1151</v>
      </c>
      <c r="O54" s="121" t="s">
        <v>1148</v>
      </c>
      <c r="P54" s="79"/>
    </row>
    <row r="55" spans="1:16" s="7" customFormat="1" ht="24.75" customHeight="1" outlineLevel="1" x14ac:dyDescent="0.25">
      <c r="A55" s="141">
        <v>8</v>
      </c>
      <c r="B55" s="119" t="s">
        <v>2678</v>
      </c>
      <c r="C55" s="121" t="s">
        <v>31</v>
      </c>
      <c r="D55" s="118" t="s">
        <v>2681</v>
      </c>
      <c r="E55" s="142">
        <v>43878</v>
      </c>
      <c r="F55" s="142">
        <v>44196</v>
      </c>
      <c r="G55" s="157">
        <f t="shared" si="3"/>
        <v>10.6</v>
      </c>
      <c r="H55" s="119" t="s">
        <v>2683</v>
      </c>
      <c r="I55" s="118" t="s">
        <v>516</v>
      </c>
      <c r="J55" s="112" t="s">
        <v>575</v>
      </c>
      <c r="K55" s="120">
        <v>3689325640</v>
      </c>
      <c r="L55" s="121" t="s">
        <v>1148</v>
      </c>
      <c r="M55" s="116">
        <v>1</v>
      </c>
      <c r="N55" s="121" t="s">
        <v>1151</v>
      </c>
      <c r="O55" s="121" t="s">
        <v>1148</v>
      </c>
      <c r="P55" s="79"/>
    </row>
    <row r="56" spans="1:16" s="7" customFormat="1" ht="24.75" customHeight="1" outlineLevel="1" x14ac:dyDescent="0.25">
      <c r="A56" s="141">
        <v>9</v>
      </c>
      <c r="B56" s="119" t="s">
        <v>2678</v>
      </c>
      <c r="C56" s="121" t="s">
        <v>31</v>
      </c>
      <c r="D56" s="118" t="s">
        <v>2681</v>
      </c>
      <c r="E56" s="142">
        <v>43878</v>
      </c>
      <c r="F56" s="142">
        <v>44196</v>
      </c>
      <c r="G56" s="157">
        <f t="shared" si="3"/>
        <v>10.6</v>
      </c>
      <c r="H56" s="113" t="s">
        <v>2683</v>
      </c>
      <c r="I56" s="118" t="s">
        <v>516</v>
      </c>
      <c r="J56" s="112" t="s">
        <v>576</v>
      </c>
      <c r="K56" s="120">
        <v>3689325640</v>
      </c>
      <c r="L56" s="121" t="s">
        <v>1148</v>
      </c>
      <c r="M56" s="116">
        <v>1</v>
      </c>
      <c r="N56" s="121" t="s">
        <v>1151</v>
      </c>
      <c r="O56" s="121" t="s">
        <v>1148</v>
      </c>
      <c r="P56" s="79"/>
    </row>
    <row r="57" spans="1:16" s="7" customFormat="1" ht="24.75" customHeight="1" outlineLevel="1" x14ac:dyDescent="0.25">
      <c r="A57" s="141">
        <v>10</v>
      </c>
      <c r="B57" s="119" t="s">
        <v>2678</v>
      </c>
      <c r="C57" s="121" t="s">
        <v>31</v>
      </c>
      <c r="D57" s="118" t="s">
        <v>2681</v>
      </c>
      <c r="E57" s="142">
        <v>43878</v>
      </c>
      <c r="F57" s="142">
        <v>44196</v>
      </c>
      <c r="G57" s="157">
        <f t="shared" si="3"/>
        <v>10.6</v>
      </c>
      <c r="H57" s="119" t="s">
        <v>2683</v>
      </c>
      <c r="I57" s="118" t="s">
        <v>516</v>
      </c>
      <c r="J57" s="63" t="s">
        <v>582</v>
      </c>
      <c r="K57" s="120">
        <v>3689325640</v>
      </c>
      <c r="L57" s="121" t="s">
        <v>1148</v>
      </c>
      <c r="M57" s="116">
        <v>1</v>
      </c>
      <c r="N57" s="121" t="s">
        <v>1151</v>
      </c>
      <c r="O57" s="121" t="s">
        <v>1148</v>
      </c>
      <c r="P57" s="79"/>
    </row>
    <row r="58" spans="1:16" s="7" customFormat="1" ht="24.75" customHeight="1" outlineLevel="1" x14ac:dyDescent="0.25">
      <c r="A58" s="141">
        <v>11</v>
      </c>
      <c r="B58" s="119" t="s">
        <v>2678</v>
      </c>
      <c r="C58" s="121" t="s">
        <v>31</v>
      </c>
      <c r="D58" s="118" t="s">
        <v>2681</v>
      </c>
      <c r="E58" s="142">
        <v>43878</v>
      </c>
      <c r="F58" s="142">
        <v>44196</v>
      </c>
      <c r="G58" s="157">
        <f t="shared" si="3"/>
        <v>10.6</v>
      </c>
      <c r="H58" s="119" t="s">
        <v>2683</v>
      </c>
      <c r="I58" s="118" t="s">
        <v>516</v>
      </c>
      <c r="J58" s="63" t="s">
        <v>584</v>
      </c>
      <c r="K58" s="120">
        <v>3689325640</v>
      </c>
      <c r="L58" s="121" t="s">
        <v>1148</v>
      </c>
      <c r="M58" s="116">
        <v>1</v>
      </c>
      <c r="N58" s="121" t="s">
        <v>1151</v>
      </c>
      <c r="O58" s="121" t="s">
        <v>1148</v>
      </c>
      <c r="P58" s="79"/>
    </row>
    <row r="59" spans="1:16" s="7" customFormat="1" ht="24.75" customHeight="1" outlineLevel="1" x14ac:dyDescent="0.25">
      <c r="A59" s="141">
        <v>12</v>
      </c>
      <c r="B59" s="119" t="s">
        <v>2678</v>
      </c>
      <c r="C59" s="121" t="s">
        <v>31</v>
      </c>
      <c r="D59" s="118" t="s">
        <v>2681</v>
      </c>
      <c r="E59" s="142">
        <v>43878</v>
      </c>
      <c r="F59" s="142">
        <v>44196</v>
      </c>
      <c r="G59" s="157">
        <f t="shared" si="3"/>
        <v>10.6</v>
      </c>
      <c r="H59" s="119" t="s">
        <v>2683</v>
      </c>
      <c r="I59" s="118" t="s">
        <v>516</v>
      </c>
      <c r="J59" s="63" t="s">
        <v>128</v>
      </c>
      <c r="K59" s="120">
        <v>3689325640</v>
      </c>
      <c r="L59" s="121" t="s">
        <v>1148</v>
      </c>
      <c r="M59" s="116">
        <v>1</v>
      </c>
      <c r="N59" s="121" t="s">
        <v>1151</v>
      </c>
      <c r="O59" s="121" t="s">
        <v>1148</v>
      </c>
      <c r="P59" s="79"/>
    </row>
    <row r="60" spans="1:16" s="7" customFormat="1" ht="24.75" customHeight="1" outlineLevel="1" x14ac:dyDescent="0.25">
      <c r="A60" s="141">
        <v>13</v>
      </c>
      <c r="B60" s="119" t="s">
        <v>2678</v>
      </c>
      <c r="C60" s="121" t="s">
        <v>31</v>
      </c>
      <c r="D60" s="118" t="s">
        <v>2681</v>
      </c>
      <c r="E60" s="142">
        <v>43878</v>
      </c>
      <c r="F60" s="142">
        <v>44196</v>
      </c>
      <c r="G60" s="157">
        <f t="shared" si="3"/>
        <v>10.6</v>
      </c>
      <c r="H60" s="119" t="s">
        <v>2683</v>
      </c>
      <c r="I60" s="118" t="s">
        <v>516</v>
      </c>
      <c r="J60" s="63" t="s">
        <v>593</v>
      </c>
      <c r="K60" s="120">
        <v>3689325640</v>
      </c>
      <c r="L60" s="121" t="s">
        <v>1148</v>
      </c>
      <c r="M60" s="116">
        <v>1</v>
      </c>
      <c r="N60" s="121" t="s">
        <v>1151</v>
      </c>
      <c r="O60" s="121" t="s">
        <v>1148</v>
      </c>
      <c r="P60" s="79"/>
    </row>
    <row r="61" spans="1:16" s="7" customFormat="1" ht="24.75" customHeight="1" outlineLevel="1" x14ac:dyDescent="0.25">
      <c r="A61" s="141">
        <v>14</v>
      </c>
      <c r="B61" s="119" t="s">
        <v>2678</v>
      </c>
      <c r="C61" s="121" t="s">
        <v>31</v>
      </c>
      <c r="D61" s="118" t="s">
        <v>2681</v>
      </c>
      <c r="E61" s="142">
        <v>43878</v>
      </c>
      <c r="F61" s="142">
        <v>44196</v>
      </c>
      <c r="G61" s="157">
        <f t="shared" si="3"/>
        <v>10.6</v>
      </c>
      <c r="H61" s="119" t="s">
        <v>2683</v>
      </c>
      <c r="I61" s="118" t="s">
        <v>516</v>
      </c>
      <c r="J61" s="63" t="s">
        <v>618</v>
      </c>
      <c r="K61" s="120">
        <v>3689325640</v>
      </c>
      <c r="L61" s="121" t="s">
        <v>1148</v>
      </c>
      <c r="M61" s="116">
        <v>1</v>
      </c>
      <c r="N61" s="121" t="s">
        <v>1151</v>
      </c>
      <c r="O61" s="121" t="s">
        <v>1148</v>
      </c>
      <c r="P61" s="79"/>
    </row>
    <row r="62" spans="1:16" s="7" customFormat="1" ht="24.75" customHeight="1" outlineLevel="1" x14ac:dyDescent="0.25">
      <c r="A62" s="141">
        <v>15</v>
      </c>
      <c r="B62" s="119" t="s">
        <v>2678</v>
      </c>
      <c r="C62" s="121" t="s">
        <v>31</v>
      </c>
      <c r="D62" s="118" t="s">
        <v>2681</v>
      </c>
      <c r="E62" s="142">
        <v>43878</v>
      </c>
      <c r="F62" s="142">
        <v>44196</v>
      </c>
      <c r="G62" s="157">
        <f t="shared" si="3"/>
        <v>10.6</v>
      </c>
      <c r="H62" s="119" t="s">
        <v>2683</v>
      </c>
      <c r="I62" s="118" t="s">
        <v>516</v>
      </c>
      <c r="J62" s="63" t="s">
        <v>619</v>
      </c>
      <c r="K62" s="120">
        <v>3689325640</v>
      </c>
      <c r="L62" s="121" t="s">
        <v>1148</v>
      </c>
      <c r="M62" s="116">
        <v>1</v>
      </c>
      <c r="N62" s="121" t="s">
        <v>1151</v>
      </c>
      <c r="O62" s="121" t="s">
        <v>1148</v>
      </c>
      <c r="P62" s="79"/>
    </row>
    <row r="63" spans="1:16" s="7" customFormat="1" ht="24.75" customHeight="1" outlineLevel="1" x14ac:dyDescent="0.25">
      <c r="A63" s="141">
        <v>16</v>
      </c>
      <c r="B63" s="119" t="s">
        <v>2678</v>
      </c>
      <c r="C63" s="121" t="s">
        <v>31</v>
      </c>
      <c r="D63" s="118" t="s">
        <v>2681</v>
      </c>
      <c r="E63" s="142">
        <v>43878</v>
      </c>
      <c r="F63" s="142">
        <v>44196</v>
      </c>
      <c r="G63" s="157">
        <f t="shared" si="3"/>
        <v>10.6</v>
      </c>
      <c r="H63" s="119" t="s">
        <v>2683</v>
      </c>
      <c r="I63" s="118" t="s">
        <v>516</v>
      </c>
      <c r="J63" s="63" t="s">
        <v>623</v>
      </c>
      <c r="K63" s="120">
        <v>3689325640</v>
      </c>
      <c r="L63" s="121" t="s">
        <v>1148</v>
      </c>
      <c r="M63" s="116">
        <v>1</v>
      </c>
      <c r="N63" s="121" t="s">
        <v>1151</v>
      </c>
      <c r="O63" s="121" t="s">
        <v>1148</v>
      </c>
      <c r="P63" s="79"/>
    </row>
    <row r="64" spans="1:16" s="7" customFormat="1" ht="24.75" customHeight="1" outlineLevel="1" x14ac:dyDescent="0.25">
      <c r="A64" s="141">
        <v>17</v>
      </c>
      <c r="B64" s="119" t="s">
        <v>2678</v>
      </c>
      <c r="C64" s="121" t="s">
        <v>31</v>
      </c>
      <c r="D64" s="63" t="s">
        <v>2684</v>
      </c>
      <c r="E64" s="142">
        <v>43878</v>
      </c>
      <c r="F64" s="142">
        <v>44196</v>
      </c>
      <c r="G64" s="157">
        <f t="shared" si="3"/>
        <v>10.6</v>
      </c>
      <c r="H64" s="64" t="s">
        <v>2685</v>
      </c>
      <c r="I64" s="63" t="s">
        <v>516</v>
      </c>
      <c r="J64" s="63" t="s">
        <v>554</v>
      </c>
      <c r="K64" s="66">
        <v>1061644268</v>
      </c>
      <c r="L64" s="121" t="s">
        <v>1148</v>
      </c>
      <c r="M64" s="116">
        <v>1</v>
      </c>
      <c r="N64" s="121" t="s">
        <v>1151</v>
      </c>
      <c r="O64" s="121" t="s">
        <v>1148</v>
      </c>
      <c r="P64" s="79"/>
    </row>
    <row r="65" spans="1:16" s="7" customFormat="1" ht="24.75" customHeight="1" outlineLevel="1" x14ac:dyDescent="0.25">
      <c r="A65" s="141">
        <v>18</v>
      </c>
      <c r="B65" s="119" t="s">
        <v>2678</v>
      </c>
      <c r="C65" s="121" t="s">
        <v>31</v>
      </c>
      <c r="D65" s="118" t="s">
        <v>2684</v>
      </c>
      <c r="E65" s="142">
        <v>43878</v>
      </c>
      <c r="F65" s="142">
        <v>44196</v>
      </c>
      <c r="G65" s="157">
        <f t="shared" si="3"/>
        <v>10.6</v>
      </c>
      <c r="H65" s="119" t="s">
        <v>2685</v>
      </c>
      <c r="I65" s="118" t="s">
        <v>516</v>
      </c>
      <c r="J65" s="63" t="s">
        <v>437</v>
      </c>
      <c r="K65" s="120">
        <v>1061644268</v>
      </c>
      <c r="L65" s="121" t="s">
        <v>1148</v>
      </c>
      <c r="M65" s="116">
        <v>1</v>
      </c>
      <c r="N65" s="121" t="s">
        <v>1151</v>
      </c>
      <c r="O65" s="121" t="s">
        <v>1148</v>
      </c>
      <c r="P65" s="79"/>
    </row>
    <row r="66" spans="1:16" s="7" customFormat="1" ht="24.75" customHeight="1" outlineLevel="1" x14ac:dyDescent="0.25">
      <c r="A66" s="141">
        <v>19</v>
      </c>
      <c r="B66" s="119" t="s">
        <v>2678</v>
      </c>
      <c r="C66" s="121" t="s">
        <v>31</v>
      </c>
      <c r="D66" s="118" t="s">
        <v>2684</v>
      </c>
      <c r="E66" s="142">
        <v>43878</v>
      </c>
      <c r="F66" s="142">
        <v>44196</v>
      </c>
      <c r="G66" s="157">
        <f t="shared" si="3"/>
        <v>10.6</v>
      </c>
      <c r="H66" s="119" t="s">
        <v>2685</v>
      </c>
      <c r="I66" s="118" t="s">
        <v>516</v>
      </c>
      <c r="J66" s="63" t="s">
        <v>582</v>
      </c>
      <c r="K66" s="120">
        <v>1061644268</v>
      </c>
      <c r="L66" s="121" t="s">
        <v>1148</v>
      </c>
      <c r="M66" s="116">
        <v>1</v>
      </c>
      <c r="N66" s="121" t="s">
        <v>1151</v>
      </c>
      <c r="O66" s="121" t="s">
        <v>1148</v>
      </c>
      <c r="P66" s="79"/>
    </row>
    <row r="67" spans="1:16" s="7" customFormat="1" ht="24.75" customHeight="1" outlineLevel="1" x14ac:dyDescent="0.25">
      <c r="A67" s="141">
        <v>20</v>
      </c>
      <c r="B67" s="119" t="s">
        <v>2678</v>
      </c>
      <c r="C67" s="121" t="s">
        <v>31</v>
      </c>
      <c r="D67" s="118" t="s">
        <v>2684</v>
      </c>
      <c r="E67" s="142">
        <v>43878</v>
      </c>
      <c r="F67" s="142">
        <v>44196</v>
      </c>
      <c r="G67" s="157">
        <f t="shared" si="3"/>
        <v>10.6</v>
      </c>
      <c r="H67" s="119" t="s">
        <v>2685</v>
      </c>
      <c r="I67" s="118" t="s">
        <v>516</v>
      </c>
      <c r="J67" s="63" t="s">
        <v>128</v>
      </c>
      <c r="K67" s="120">
        <v>1061644268</v>
      </c>
      <c r="L67" s="121" t="s">
        <v>1148</v>
      </c>
      <c r="M67" s="116">
        <v>1</v>
      </c>
      <c r="N67" s="121" t="s">
        <v>1151</v>
      </c>
      <c r="O67" s="121" t="s">
        <v>1148</v>
      </c>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2" t="s">
        <v>9</v>
      </c>
      <c r="J112" s="193"/>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2686</v>
      </c>
      <c r="E114" s="142">
        <v>43878</v>
      </c>
      <c r="F114" s="142">
        <v>44196</v>
      </c>
      <c r="G114" s="157">
        <f>IF(AND(E114&lt;&gt;"",F114&lt;&gt;""),((F114-E114)/30),"")</f>
        <v>10.6</v>
      </c>
      <c r="H114" s="119" t="s">
        <v>2685</v>
      </c>
      <c r="I114" s="118" t="s">
        <v>516</v>
      </c>
      <c r="J114" s="118" t="s">
        <v>536</v>
      </c>
      <c r="K114" s="68">
        <v>628535490</v>
      </c>
      <c r="L114" s="100">
        <f>+IF(AND(K114&gt;0,O114="Ejecución"),(K114/877802)*Tabla28[[#This Row],[% participación]],IF(AND(K114&gt;0,O114&lt;&gt;"Ejecución"),"-",""))</f>
        <v>716.03333097896791</v>
      </c>
      <c r="M114" s="121" t="s">
        <v>1148</v>
      </c>
      <c r="N114" s="170">
        <v>1</v>
      </c>
      <c r="O114" s="159" t="s">
        <v>1150</v>
      </c>
      <c r="P114" s="78"/>
    </row>
    <row r="115" spans="1:16" s="6" customFormat="1" ht="24.75" customHeight="1" x14ac:dyDescent="0.25">
      <c r="A115" s="140">
        <v>2</v>
      </c>
      <c r="B115" s="158" t="s">
        <v>2665</v>
      </c>
      <c r="C115" s="160" t="s">
        <v>31</v>
      </c>
      <c r="D115" s="63" t="s">
        <v>2687</v>
      </c>
      <c r="E115" s="142">
        <v>43878</v>
      </c>
      <c r="F115" s="142">
        <v>44196</v>
      </c>
      <c r="G115" s="157">
        <f t="shared" ref="G115:G116" si="4">IF(AND(E115&lt;&gt;"",F115&lt;&gt;""),((F115-E115)/30),"")</f>
        <v>10.6</v>
      </c>
      <c r="H115" s="119" t="s">
        <v>2682</v>
      </c>
      <c r="I115" s="118" t="s">
        <v>516</v>
      </c>
      <c r="J115" s="118" t="s">
        <v>550</v>
      </c>
      <c r="K115" s="68">
        <v>2446368597</v>
      </c>
      <c r="L115" s="100">
        <f>+IF(AND(K115&gt;0,O115="Ejecución"),(K115/877802)*Tabla28[[#This Row],[% participación]],IF(AND(K115&gt;0,O115&lt;&gt;"Ejecución"),"-",""))</f>
        <v>2786.9252940868214</v>
      </c>
      <c r="M115" s="121" t="s">
        <v>1148</v>
      </c>
      <c r="N115" s="170">
        <v>1</v>
      </c>
      <c r="O115" s="159" t="s">
        <v>1150</v>
      </c>
      <c r="P115" s="78"/>
    </row>
    <row r="116" spans="1:16" s="6" customFormat="1" ht="24.75" customHeight="1" x14ac:dyDescent="0.25">
      <c r="A116" s="140">
        <v>3</v>
      </c>
      <c r="B116" s="158" t="s">
        <v>2665</v>
      </c>
      <c r="C116" s="160" t="s">
        <v>31</v>
      </c>
      <c r="D116" s="63" t="s">
        <v>2688</v>
      </c>
      <c r="E116" s="142">
        <v>43878</v>
      </c>
      <c r="F116" s="142">
        <v>44196</v>
      </c>
      <c r="G116" s="157">
        <f t="shared" si="4"/>
        <v>10.6</v>
      </c>
      <c r="H116" s="119" t="s">
        <v>2685</v>
      </c>
      <c r="I116" s="118" t="s">
        <v>516</v>
      </c>
      <c r="J116" s="118" t="s">
        <v>550</v>
      </c>
      <c r="K116" s="68">
        <v>1499497019</v>
      </c>
      <c r="L116" s="100">
        <f>+IF(AND(K116&gt;0,O116="Ejecución"),(K116/877802)*Tabla28[[#This Row],[% participación]],IF(AND(K116&gt;0,O116&lt;&gt;"Ejecución"),"-",""))</f>
        <v>1708.2406043731958</v>
      </c>
      <c r="M116" s="121" t="s">
        <v>1148</v>
      </c>
      <c r="N116" s="170">
        <v>1</v>
      </c>
      <c r="O116" s="159" t="s">
        <v>1150</v>
      </c>
      <c r="P116" s="78"/>
    </row>
    <row r="117" spans="1:16" s="6" customFormat="1" ht="24.75" customHeight="1" outlineLevel="1" x14ac:dyDescent="0.25">
      <c r="A117" s="140">
        <v>4</v>
      </c>
      <c r="B117" s="158" t="s">
        <v>2665</v>
      </c>
      <c r="C117" s="160" t="s">
        <v>31</v>
      </c>
      <c r="D117" s="63" t="s">
        <v>2689</v>
      </c>
      <c r="E117" s="142">
        <v>43878</v>
      </c>
      <c r="F117" s="142">
        <v>44196</v>
      </c>
      <c r="G117" s="157">
        <f t="shared" ref="G117:G159" si="5">IF(AND(E117&lt;&gt;"",F117&lt;&gt;""),((F117-E117)/30),"")</f>
        <v>10.6</v>
      </c>
      <c r="H117" s="119" t="s">
        <v>2682</v>
      </c>
      <c r="I117" s="118" t="s">
        <v>516</v>
      </c>
      <c r="J117" s="118" t="s">
        <v>592</v>
      </c>
      <c r="K117" s="68">
        <v>921738672</v>
      </c>
      <c r="L117" s="100">
        <f>+IF(AND(K117&gt;0,O117="Ejecución"),(K117/877802)*Tabla28[[#This Row],[% participación]],IF(AND(K117&gt;0,O117&lt;&gt;"Ejecución"),"-",""))</f>
        <v>1050.0530552448047</v>
      </c>
      <c r="M117" s="121" t="s">
        <v>1148</v>
      </c>
      <c r="N117" s="170">
        <v>1</v>
      </c>
      <c r="O117" s="159" t="s">
        <v>1150</v>
      </c>
      <c r="P117" s="78"/>
    </row>
    <row r="118" spans="1:16" s="7" customFormat="1" ht="24.75" customHeight="1" outlineLevel="1" x14ac:dyDescent="0.25">
      <c r="A118" s="141">
        <v>5</v>
      </c>
      <c r="B118" s="158" t="s">
        <v>2665</v>
      </c>
      <c r="C118" s="160" t="s">
        <v>31</v>
      </c>
      <c r="D118" s="63" t="s">
        <v>2690</v>
      </c>
      <c r="E118" s="142">
        <v>43878</v>
      </c>
      <c r="F118" s="142">
        <v>44196</v>
      </c>
      <c r="G118" s="157">
        <f t="shared" si="5"/>
        <v>10.6</v>
      </c>
      <c r="H118" s="119" t="s">
        <v>2685</v>
      </c>
      <c r="I118" s="118" t="s">
        <v>516</v>
      </c>
      <c r="J118" s="118" t="s">
        <v>592</v>
      </c>
      <c r="K118" s="68">
        <v>407883398</v>
      </c>
      <c r="L118" s="100">
        <f>+IF(AND(K118&gt;0,O118="Ejecución"),(K118/877802)*Tabla28[[#This Row],[% participación]],IF(AND(K118&gt;0,O118&lt;&gt;"Ejecución"),"-",""))</f>
        <v>464.66446647421628</v>
      </c>
      <c r="M118" s="121" t="s">
        <v>1148</v>
      </c>
      <c r="N118" s="170">
        <v>1</v>
      </c>
      <c r="O118" s="159" t="s">
        <v>1150</v>
      </c>
      <c r="P118" s="79"/>
    </row>
    <row r="119" spans="1:16" s="7" customFormat="1" ht="24.75" customHeight="1" outlineLevel="1" x14ac:dyDescent="0.25">
      <c r="A119" s="141">
        <v>6</v>
      </c>
      <c r="B119" s="158" t="s">
        <v>2665</v>
      </c>
      <c r="C119" s="160" t="s">
        <v>31</v>
      </c>
      <c r="D119" s="63" t="s">
        <v>2691</v>
      </c>
      <c r="E119" s="142">
        <v>43878</v>
      </c>
      <c r="F119" s="142">
        <v>44196</v>
      </c>
      <c r="G119" s="157">
        <f t="shared" si="5"/>
        <v>10.6</v>
      </c>
      <c r="H119" s="119" t="s">
        <v>2685</v>
      </c>
      <c r="I119" s="118" t="s">
        <v>516</v>
      </c>
      <c r="J119" s="118" t="s">
        <v>616</v>
      </c>
      <c r="K119" s="68">
        <v>1919544822</v>
      </c>
      <c r="L119" s="100">
        <f>+IF(AND(K119&gt;0,O119="Ejecución"),(K119/877802)*Tabla28[[#This Row],[% participación]],IF(AND(K119&gt;0,O119&lt;&gt;"Ejecución"),"-",""))</f>
        <v>2186.7628713536765</v>
      </c>
      <c r="M119" s="121" t="s">
        <v>1148</v>
      </c>
      <c r="N119" s="170">
        <v>1</v>
      </c>
      <c r="O119" s="159" t="s">
        <v>1150</v>
      </c>
      <c r="P119" s="79"/>
    </row>
    <row r="120" spans="1:16" s="7" customFormat="1" ht="24.75" customHeight="1" outlineLevel="1" x14ac:dyDescent="0.25">
      <c r="A120" s="141">
        <v>7</v>
      </c>
      <c r="B120" s="158" t="s">
        <v>2665</v>
      </c>
      <c r="C120" s="160" t="s">
        <v>31</v>
      </c>
      <c r="D120" s="63" t="s">
        <v>2692</v>
      </c>
      <c r="E120" s="142">
        <v>43878</v>
      </c>
      <c r="F120" s="142">
        <v>44196</v>
      </c>
      <c r="G120" s="157">
        <f t="shared" si="5"/>
        <v>10.6</v>
      </c>
      <c r="H120" s="119" t="s">
        <v>2685</v>
      </c>
      <c r="I120" s="118" t="s">
        <v>516</v>
      </c>
      <c r="J120" s="118" t="s">
        <v>623</v>
      </c>
      <c r="K120" s="68">
        <v>3689325640</v>
      </c>
      <c r="L120" s="100">
        <f>+IF(AND(K120&gt;0,O120="Ejecución"),(K120/877802)*Tabla28[[#This Row],[% participación]],IF(AND(K120&gt;0,O120&lt;&gt;"Ejecución"),"-",""))</f>
        <v>4202.9132310019795</v>
      </c>
      <c r="M120" s="121" t="s">
        <v>1148</v>
      </c>
      <c r="N120" s="170">
        <v>1</v>
      </c>
      <c r="O120" s="159" t="s">
        <v>1150</v>
      </c>
      <c r="P120" s="79"/>
    </row>
    <row r="121" spans="1:16" s="7" customFormat="1" ht="24.75" customHeight="1" outlineLevel="1" x14ac:dyDescent="0.25">
      <c r="A121" s="141">
        <v>8</v>
      </c>
      <c r="B121" s="158" t="s">
        <v>2665</v>
      </c>
      <c r="C121" s="160" t="s">
        <v>31</v>
      </c>
      <c r="D121" s="63" t="s">
        <v>2693</v>
      </c>
      <c r="E121" s="142">
        <v>43878</v>
      </c>
      <c r="F121" s="142">
        <v>44196</v>
      </c>
      <c r="G121" s="157">
        <f t="shared" si="5"/>
        <v>10.6</v>
      </c>
      <c r="H121" s="119" t="s">
        <v>2685</v>
      </c>
      <c r="I121" s="118" t="s">
        <v>516</v>
      </c>
      <c r="J121" s="118" t="s">
        <v>623</v>
      </c>
      <c r="K121" s="68">
        <v>1061644268</v>
      </c>
      <c r="L121" s="100">
        <f>+IF(AND(K121&gt;0,O121="Ejecución"),(K121/877802)*Tabla28[[#This Row],[% participación]],IF(AND(K121&gt;0,O121&lt;&gt;"Ejecución"),"-",""))</f>
        <v>1209.4347791415375</v>
      </c>
      <c r="M121" s="121" t="s">
        <v>1148</v>
      </c>
      <c r="N121" s="170">
        <v>1</v>
      </c>
      <c r="O121" s="159" t="s">
        <v>1150</v>
      </c>
      <c r="P121" s="79"/>
    </row>
    <row r="122" spans="1:16" s="7" customFormat="1" ht="24.75" customHeight="1" outlineLevel="1" x14ac:dyDescent="0.25">
      <c r="A122" s="141">
        <v>9</v>
      </c>
      <c r="B122" s="158" t="s">
        <v>2665</v>
      </c>
      <c r="C122" s="160" t="s">
        <v>31</v>
      </c>
      <c r="D122" s="63" t="s">
        <v>2694</v>
      </c>
      <c r="E122" s="142">
        <v>43893</v>
      </c>
      <c r="F122" s="142">
        <v>44196</v>
      </c>
      <c r="G122" s="157">
        <f t="shared" si="5"/>
        <v>10.1</v>
      </c>
      <c r="H122" s="119" t="s">
        <v>2685</v>
      </c>
      <c r="I122" s="118" t="s">
        <v>516</v>
      </c>
      <c r="J122" s="118" t="s">
        <v>627</v>
      </c>
      <c r="K122" s="68">
        <v>3545316555</v>
      </c>
      <c r="L122" s="100">
        <f>+IF(AND(K122&gt;0,O122="Ejecución"),(K122/877802)*Tabla28[[#This Row],[% participación]],IF(AND(K122&gt;0,O122&lt;&gt;"Ejecución"),"-",""))</f>
        <v>4038.8567752181016</v>
      </c>
      <c r="M122" s="121" t="s">
        <v>1148</v>
      </c>
      <c r="N122" s="170">
        <v>1</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ref="N118:N160" si="6">+IF(M123="No",1,IF(M123="Si","Ingrese %",""))</f>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1" t="s">
        <v>2643</v>
      </c>
      <c r="J167" s="212"/>
      <c r="K167" s="212"/>
      <c r="L167" s="212"/>
      <c r="M167" s="212"/>
      <c r="N167" s="212"/>
      <c r="O167" s="213"/>
      <c r="U167" s="51"/>
    </row>
    <row r="168" spans="1:28" x14ac:dyDescent="0.25">
      <c r="A168" s="9"/>
      <c r="B168" s="231" t="s">
        <v>2658</v>
      </c>
      <c r="C168" s="231"/>
      <c r="D168" s="231"/>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214" t="s">
        <v>2669</v>
      </c>
      <c r="C179" s="214"/>
      <c r="D179" s="214"/>
      <c r="E179" s="168">
        <v>0.02</v>
      </c>
      <c r="F179" s="167">
        <v>1E-3</v>
      </c>
      <c r="G179" s="162">
        <f>IF(F179&gt;0,SUM(E179+F179),"")</f>
        <v>2.1000000000000001E-2</v>
      </c>
      <c r="H179" s="5"/>
      <c r="I179" s="214" t="s">
        <v>2671</v>
      </c>
      <c r="J179" s="214"/>
      <c r="K179" s="214"/>
      <c r="L179" s="214"/>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2.1000000000000001E-2</v>
      </c>
      <c r="D185" s="91" t="s">
        <v>2628</v>
      </c>
      <c r="E185" s="94">
        <f>+(C185*SUM(K20:K35))</f>
        <v>79158658.866000012</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1" t="s">
        <v>2636</v>
      </c>
      <c r="C192" s="191"/>
      <c r="E192" s="5" t="s">
        <v>20</v>
      </c>
      <c r="H192" s="26" t="s">
        <v>24</v>
      </c>
      <c r="J192" s="5" t="s">
        <v>2637</v>
      </c>
      <c r="K192" s="5"/>
      <c r="M192" s="5"/>
      <c r="N192" s="5"/>
      <c r="O192" s="8"/>
      <c r="Q192" s="151"/>
      <c r="R192" s="152"/>
      <c r="S192" s="152"/>
      <c r="T192" s="151"/>
    </row>
    <row r="193" spans="1:18" x14ac:dyDescent="0.25">
      <c r="A193" s="9"/>
      <c r="C193" s="122">
        <v>40221</v>
      </c>
      <c r="D193" s="5"/>
      <c r="E193" s="123">
        <v>319</v>
      </c>
      <c r="F193" s="5"/>
      <c r="G193" s="5"/>
      <c r="H193" s="144" t="s">
        <v>2695</v>
      </c>
      <c r="J193" s="5"/>
      <c r="K193" s="124">
        <v>41512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2696</v>
      </c>
      <c r="J211" s="27" t="s">
        <v>2622</v>
      </c>
      <c r="K211" s="145" t="s">
        <v>2696</v>
      </c>
      <c r="L211" s="21"/>
      <c r="M211" s="21"/>
      <c r="N211" s="21"/>
      <c r="O211" s="8"/>
    </row>
    <row r="212" spans="1:15" x14ac:dyDescent="0.25">
      <c r="A212" s="9"/>
      <c r="B212" s="27" t="s">
        <v>2619</v>
      </c>
      <c r="C212" s="144" t="s">
        <v>2695</v>
      </c>
      <c r="D212" s="21"/>
      <c r="G212" s="27" t="s">
        <v>2621</v>
      </c>
      <c r="H212" s="145" t="s">
        <v>2697</v>
      </c>
      <c r="J212" s="27" t="s">
        <v>2623</v>
      </c>
      <c r="K212" s="144"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fitToHeight="3"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2020-12-23T01:17:10Z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