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Desktop\documentos nueva contratacion\nuevo contratac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69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<sst xmlns="http://schemas.openxmlformats.org/spreadsheetml/2006/main" count="3143" uniqueCount="2708">
  <si>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</si>
  <si>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</si>
  <si>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</si>
  <si>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</si>
  <si>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</si>
  <si>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</si>
  <si>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</si>
  <si>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</si>
  <si>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</si>
  <si>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</si>
  <si>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</si>
  <si>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</si>
  <si>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</si>
  <si>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</si>
  <si>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</si>
  <si>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</si>
  <si>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</si>
  <si>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</si>
  <si>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</si>
  <si>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</si>
  <si>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</si>
  <si>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</si>
  <si>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</si>
  <si>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</si>
  <si>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</si>
  <si>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</si>
  <si>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</si>
  <si>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</si>
  <si>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</si>
  <si>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</si>
  <si>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</si>
  <si>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</si>
  <si>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</si>
  <si>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</si>
  <si>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</si>
  <si>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</si>
  <si>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</si>
  <si>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</si>
  <si>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</si>
  <si>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</si>
  <si>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</si>
  <si>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</si>
  <si>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</si>
  <si>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</si>
  <si>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</si>
  <si>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</si>
  <si>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</si>
  <si>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</si>
  <si>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</si>
  <si>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</si>
  <si>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</si>
  <si>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</si>
  <si>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</si>
  <si>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</si>
  <si>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</si>
  <si>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</si>
  <si>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</si>
  <si>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</si>
  <si>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</si>
  <si>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</si>
  <si>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</si>
  <si>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</si>
  <si>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</si>
  <si>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</si>
  <si>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</si>
  <si>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</si>
  <si>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</si>
  <si>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</si>
  <si>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</si>
  <si>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</si>
  <si>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</si>
  <si>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</si>
  <si>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</si>
  <si>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</si>
  <si>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</si>
  <si>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</si>
  <si>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</si>
  <si>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</si>
  <si>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</si>
  <si>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</si>
  <si>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</si>
  <si>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</si>
  <si>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</si>
  <si>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</si>
  <si>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</si>
  <si>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</si>
  <si>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</si>
  <si>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</si>
  <si>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</si>
  <si>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</si>
  <si>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</si>
  <si>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</si>
  <si>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</si>
  <si>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</si>
  <si>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</si>
  <si>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</si>
  <si>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</si>
  <si>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</si>
  <si>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</si>
  <si>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</si>
  <si>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</si>
  <si>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</si>
  <si>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</si>
  <si>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</si>
  <si>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</si>
  <si>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</si>
  <si>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</si>
  <si>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</si>
  <si>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</si>
  <si>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</si>
  <si>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</si>
  <si>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</si>
  <si>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</si>
  <si>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</si>
  <si>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</si>
  <si>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</si>
  <si>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</si>
  <si>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</si>
  <si>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</si>
  <si>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</si>
  <si>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</si>
  <si>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</si>
  <si>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</si>
  <si>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</si>
  <si>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</si>
  <si>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</si>
  <si>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</si>
  <si>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</si>
  <si>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</si>
  <si>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</si>
  <si>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</si>
  <si>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</si>
  <si>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</si>
  <si>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</si>
  <si>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</si>
  <si>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</si>
  <si>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</si>
  <si>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</si>
  <si>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</si>
  <si>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</si>
  <si>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</si>
  <si>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</si>
  <si>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</si>
  <si>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</si>
  <si>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</si>
  <si>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</si>
  <si>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</si>
  <si>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</si>
  <si>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</si>
  <si>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</si>
  <si>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</si>
  <si>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</si>
  <si>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</si>
  <si>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</si>
  <si>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</si>
  <si>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</si>
  <si>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</si>
  <si>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</si>
  <si>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</si>
  <si>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</si>
  <si>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</si>
  <si>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</si>
  <si>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</si>
  <si>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</si>
  <si>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</si>
  <si>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</si>
  <si>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</si>
  <si>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</si>
  <si>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</si>
  <si>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</si>
  <si>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</si>
  <si>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</si>
  <si>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</si>
  <si>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</si>
  <si>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</si>
  <si>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</si>
  <si>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</si>
  <si>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</si>
  <si>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</si>
  <si>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</si>
  <si>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</si>
  <si>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</si>
  <si>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</si>
  <si>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</si>
  <si>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</si>
  <si>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</si>
  <si>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</si>
  <si>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</si>
  <si>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</si>
  <si>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</si>
  <si>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</si>
  <si>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</si>
  <si>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</si>
  <si>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</si>
  <si>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</si>
  <si>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</si>
  <si>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</si>
  <si>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</si>
  <si>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</si>
  <si>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</si>
  <si>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</si>
  <si>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</si>
  <si>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</si>
  <si>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</si>
  <si>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</si>
  <si>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</si>
  <si>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</si>
  <si>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</si>
  <si>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</si>
  <si>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</si>
  <si>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</si>
  <si>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</si>
  <si>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</si>
  <si>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</si>
  <si>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</si>
  <si>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</si>
  <si>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</si>
  <si>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</si>
  <si>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</si>
  <si>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</si>
  <si>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</si>
  <si>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</si>
  <si>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</si>
  <si>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</si>
  <si>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</si>
  <si>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</si>
  <si>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</si>
  <si>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</si>
  <si>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</si>
  <si>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</si>
  <si>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</si>
  <si>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</si>
  <si>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</si>
  <si>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</si>
  <si>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</si>
  <si>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</si>
  <si>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</si>
  <si>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</si>
  <si>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</si>
  <si>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</si>
  <si>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</si>
  <si>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</si>
  <si>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</si>
  <si>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</si>
  <si>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</si>
  <si>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</si>
  <si>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</si>
  <si>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</si>
  <si>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</si>
  <si>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</si>
  <si>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</si>
  <si>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</si>
  <si>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</si>
  <si>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</si>
  <si>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</si>
  <si>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</si>
  <si>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</si>
  <si>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</si>
  <si>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</si>
  <si>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</si>
  <si>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</si>
  <si>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</si>
  <si>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</si>
  <si>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</si>
  <si>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</si>
  <si>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</si>
  <si>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</si>
  <si>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</si>
  <si>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</si>
  <si>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</si>
  <si>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</si>
  <si>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</si>
  <si>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</si>
  <si>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</si>
  <si>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</si>
  <si>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</si>
  <si>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</si>
  <si>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</si>
  <si>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</si>
  <si>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</si>
  <si>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</si>
  <si>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</si>
  <si>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</si>
  <si>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</si>
  <si>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</si>
  <si>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</si>
  <si>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</si>
  <si>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</si>
  <si>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</si>
  <si>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</si>
  <si>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</si>
  <si>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</si>
  <si>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</si>
  <si>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</si>
  <si>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</si>
  <si>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</si>
  <si>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</si>
  <si>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</si>
  <si>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</si>
  <si>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</si>
  <si>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</si>
  <si>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</si>
  <si>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</si>
  <si>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</si>
  <si>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</si>
  <si>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</si>
  <si>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</si>
  <si>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</si>
  <si>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</si>
  <si>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</si>
  <si>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</si>
  <si>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</si>
  <si>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</si>
  <si>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</si>
  <si>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</si>
  <si>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</si>
  <si>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</si>
  <si>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</si>
  <si>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</si>
  <si>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</si>
  <si>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</si>
  <si>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</si>
  <si>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</si>
  <si>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</si>
  <si>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</si>
  <si>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</si>
  <si>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</si>
  <si>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</si>
  <si>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</si>
  <si>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</si>
  <si>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</si>
  <si>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</si>
  <si>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</si>
  <si>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</si>
  <si>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</si>
  <si>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</si>
  <si>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</si>
  <si>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</si>
  <si>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</si>
  <si>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</si>
  <si>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</si>
  <si>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</si>
  <si>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</si>
  <si>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</si>
  <si>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</si>
  <si>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</si>
  <si>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</si>
  <si>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</si>
  <si>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</si>
  <si>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</si>
  <si>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</si>
  <si>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</si>
  <si>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</si>
  <si>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</si>
  <si>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</si>
  <si>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</si>
  <si>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</si>
  <si>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</si>
  <si>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</si>
  <si>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</si>
  <si>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</si>
  <si>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</si>
  <si>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</si>
  <si>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</si>
  <si>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</si>
  <si>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</si>
  <si>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</si>
  <si>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</si>
  <si>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</si>
  <si>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</si>
  <si>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</si>
  <si>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</si>
  <si>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</si>
  <si>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</si>
  <si>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</si>
  <si>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</si>
  <si>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</si>
  <si>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</si>
  <si>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</si>
  <si>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</si>
  <si>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</si>
  <si>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</si>
  <si>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</si>
  <si>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</si>
  <si>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</si>
  <si>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</si>
  <si>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</si>
  <si>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</si>
  <si>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</si>
  <si>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</si>
  <si>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</si>
  <si>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</si>
  <si>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</si>
  <si>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</si>
  <si>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</si>
  <si>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</si>
  <si>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</si>
  <si>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</si>
  <si>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</si>
  <si>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</si>
  <si>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</si>
  <si>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</si>
  <si>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</si>
  <si>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</si>
  <si>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</si>
  <si>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</si>
  <si>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</si>
  <si>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</si>
  <si>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</si>
  <si>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</si>
  <si>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</si>
  <si>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</si>
  <si>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</si>
  <si>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</si>
  <si>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</si>
  <si>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</si>
  <si>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</si>
  <si>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</si>
  <si>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</si>
  <si>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</si>
  <si>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</si>
  <si>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</si>
  <si>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</si>
  <si>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</si>
  <si>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</si>
  <si>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</si>
  <si>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</si>
  <si>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</si>
  <si>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</si>
  <si>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</si>
  <si>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</si>
  <si>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</si>
  <si>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</si>
  <si>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</si>
  <si>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</si>
  <si>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</si>
  <si>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</si>
  <si>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</si>
  <si>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</si>
  <si>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</si>
  <si>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</si>
  <si>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</si>
  <si>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</si>
  <si>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</si>
  <si>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</si>
  <si>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</si>
  <si>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</si>
  <si>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</si>
  <si>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</si>
  <si>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</si>
  <si>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</si>
  <si>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</si>
  <si>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</si>
  <si>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</si>
  <si>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</si>
  <si>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</si>
  <si>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</si>
  <si>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</si>
  <si>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</si>
  <si>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</si>
  <si>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</si>
  <si>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</si>
  <si>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</si>
  <si>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</si>
  <si>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</si>
  <si>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</si>
  <si>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</si>
  <si>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</si>
  <si>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</si>
  <si>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</si>
  <si>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</si>
  <si>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</si>
  <si>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</si>
  <si>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</si>
  <si>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</si>
  <si>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</si>
  <si>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</si>
  <si>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</si>
  <si>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</si>
  <si>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</si>
  <si>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</si>
  <si>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</si>
  <si>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</si>
  <si>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</si>
  <si>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</si>
  <si>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</si>
  <si>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</si>
  <si>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</si>
  <si>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</si>
  <si>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</si>
  <si>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</si>
  <si>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</si>
  <si>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</si>
  <si>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</si>
  <si>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</si>
  <si>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</si>
  <si>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</si>
  <si>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</si>
  <si>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</si>
  <si>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</si>
  <si>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</si>
  <si>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</si>
  <si>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</si>
  <si>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</si>
  <si>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</si>
  <si>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</si>
  <si>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</si>
  <si>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</si>
  <si>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</si>
  <si>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</si>
  <si>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</si>
  <si>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</si>
  <si>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</si>
  <si>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</si>
  <si>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</si>
  <si>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</si>
  <si>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</si>
  <si>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</si>
  <si>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</si>
  <si>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</si>
  <si>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</si>
  <si>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</si>
  <si>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</si>
  <si>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</si>
  <si>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</si>
  <si>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</si>
  <si>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</si>
  <si>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</si>
  <si>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</si>
  <si>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</si>
  <si>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</si>
  <si>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</si>
  <si>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</si>
  <si>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</si>
  <si>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</si>
  <si>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</si>
  <si>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</si>
  <si>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</si>
  <si>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</si>
  <si>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</si>
  <si>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</si>
  <si>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</si>
  <si>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</si>
  <si>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</si>
  <si>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</si>
  <si>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</si>
  <si>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</si>
  <si>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</si>
  <si>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</si>
  <si>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</si>
  <si>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</si>
  <si>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</si>
  <si>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</si>
  <si>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</si>
  <si>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</si>
  <si>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</si>
  <si>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</si>
  <si>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</si>
  <si>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</si>
  <si>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</si>
  <si>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</si>
  <si>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</si>
  <si>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</si>
  <si>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</si>
  <si>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</si>
  <si>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</si>
  <si>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</si>
  <si>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</si>
  <si>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</si>
  <si>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</si>
  <si>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</si>
  <si>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</si>
  <si>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</si>
  <si>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</si>
  <si>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</si>
  <si>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</si>
  <si>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</si>
  <si>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</si>
  <si>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</si>
  <si>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</si>
  <si>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</si>
  <si>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</si>
  <si>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</si>
  <si>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</si>
  <si>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</si>
  <si>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</si>
  <si>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</si>
  <si>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</si>
  <si>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</si>
  <si>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</si>
  <si>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</si>
  <si>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</si>
  <si>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</si>
  <si>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</si>
  <si>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</si>
  <si>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</si>
  <si>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</si>
  <si>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</si>
  <si>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</si>
  <si>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</si>
  <si>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</si>
  <si>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</si>
  <si>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</si>
  <si>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</si>
  <si>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</si>
  <si>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</si>
  <si>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</si>
  <si>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</si>
  <si>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</si>
  <si>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</si>
  <si>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</si>
  <si>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</si>
  <si>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</si>
  <si>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</si>
  <si>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</si>
  <si>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</si>
  <si>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</si>
  <si>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</si>
  <si>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</si>
  <si>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</si>
  <si>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</si>
  <si>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</si>
  <si>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</si>
  <si>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</si>
  <si>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</si>
  <si>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</si>
  <si>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</si>
  <si>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</si>
  <si>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</si>
  <si>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</si>
  <si>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</si>
  <si>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</si>
  <si>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</si>
  <si>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</si>
  <si>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</si>
  <si>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</si>
  <si>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</si>
  <si>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</si>
  <si>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</si>
  <si>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</si>
  <si>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</si>
  <si>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</si>
  <si>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</si>
  <si>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</si>
  <si>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</si>
  <si>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</si>
  <si>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</si>
  <si>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</si>
  <si>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</si>
  <si>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</si>
  <si>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</si>
  <si>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</si>
  <si>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</si>
  <si>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</si>
  <si>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</si>
  <si>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</si>
  <si>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</si>
  <si>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</si>
  <si>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</si>
  <si>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</si>
  <si>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</si>
  <si>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</si>
  <si>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</si>
  <si>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</si>
  <si>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</si>
  <si>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</si>
  <si>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</si>
  <si>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</si>
  <si>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</si>
  <si>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</si>
  <si>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</si>
  <si>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</si>
  <si>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</si>
  <si>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</si>
  <si>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</si>
  <si>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</si>
  <si>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</si>
  <si>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</si>
  <si>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</si>
  <si>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</si>
  <si>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</si>
  <si>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</si>
  <si>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</si>
  <si>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</si>
  <si>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</si>
  <si>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</si>
  <si>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</si>
  <si>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</si>
  <si>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</si>
  <si>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</si>
  <si>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</si>
  <si>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</si>
  <si>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</si>
  <si>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</si>
  <si>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</si>
  <si>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</si>
  <si>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</si>
  <si>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</si>
  <si>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</si>
  <si>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</si>
  <si>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</si>
  <si>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</si>
  <si>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</si>
  <si>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</si>
  <si>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</si>
  <si>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</si>
  <si>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</si>
  <si>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</si>
  <si>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</si>
  <si>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</si>
  <si>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</si>
  <si>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</si>
  <si>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</si>
  <si>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</si>
  <si>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</si>
  <si>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</si>
  <si>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</si>
  <si>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</si>
  <si>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</si>
  <si>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</si>
  <si>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</si>
  <si>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</si>
  <si>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</si>
  <si>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</si>
  <si>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</si>
  <si>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</si>
  <si>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</si>
  <si>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</si>
  <si>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</si>
  <si>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</si>
  <si>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</si>
  <si>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</si>
  <si>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</si>
  <si>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</si>
  <si>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</si>
  <si>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</si>
  <si>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</si>
  <si>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</si>
  <si>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</si>
  <si>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</si>
  <si>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</si>
  <si>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</si>
  <si>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</si>
  <si>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</si>
  <si>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</si>
  <si>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</si>
  <si>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</si>
  <si>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</si>
  <si>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</si>
  <si>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</si>
  <si>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</si>
  <si>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</si>
  <si>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</si>
  <si>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</si>
  <si>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</si>
  <si>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</si>
  <si>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</si>
  <si>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</si>
  <si>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</si>
  <si>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</si>
  <si>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</si>
  <si>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</si>
  <si>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</si>
  <si>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</si>
  <si>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</si>
  <si>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</si>
  <si>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</si>
  <si>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</si>
  <si>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</si>
  <si>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</si>
  <si>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</si>
  <si>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</si>
  <si>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</si>
  <si>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</si>
  <si>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</si>
  <si>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</si>
  <si>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</si>
  <si>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</si>
  <si>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</si>
  <si>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</si>
  <si>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</si>
  <si>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</si>
  <si>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</si>
  <si>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</si>
  <si>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</si>
  <si>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</si>
  <si>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</si>
  <si>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</si>
  <si>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</si>
  <si>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</si>
  <si>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</si>
  <si>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</si>
  <si>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</si>
  <si>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</si>
  <si>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</si>
  <si>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</si>
  <si>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</si>
  <si>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</si>
  <si>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</si>
  <si>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</si>
  <si>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</si>
  <si>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</si>
  <si>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</si>
  <si>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</si>
  <si>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</si>
  <si>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</si>
  <si>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</si>
  <si>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</si>
  <si>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</si>
  <si>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</si>
  <si>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</si>
  <si>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</si>
  <si>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</si>
  <si>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</si>
  <si>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</si>
  <si>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</si>
  <si>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</si>
  <si>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</si>
  <si>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</si>
  <si>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</si>
  <si>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</si>
  <si>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</si>
  <si>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</si>
  <si>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</si>
  <si>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</si>
  <si>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</si>
  <si>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</si>
  <si>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</si>
  <si>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</si>
  <si>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</si>
  <si>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</si>
  <si>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</si>
  <si>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</si>
  <si>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</si>
  <si>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</si>
  <si>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</si>
  <si>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</si>
  <si>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</si>
  <si>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</si>
  <si>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</si>
  <si>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</si>
  <si>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</si>
  <si>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</si>
  <si>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</si>
  <si>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</si>
  <si>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</si>
  <si>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</si>
  <si>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</si>
  <si>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</si>
  <si>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</si>
  <si>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</si>
  <si>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</si>
  <si>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</si>
  <si>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</si>
  <si>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</si>
  <si>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</si>
  <si>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</si>
  <si>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</si>
  <si>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</si>
  <si>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</si>
  <si>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</si>
  <si>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</si>
  <si>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</si>
  <si>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</si>
  <si>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</si>
  <si>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</si>
  <si>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</si>
  <si>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</si>
  <si>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</si>
  <si>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</si>
  <si>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</si>
  <si>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</si>
  <si>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</si>
  <si>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</si>
  <si>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</si>
  <si>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</si>
  <si>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</si>
  <si>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</si>
  <si>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</si>
  <si>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</si>
  <si>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</si>
  <si>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</si>
  <si>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</si>
  <si>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</si>
  <si>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</si>
  <si>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</si>
  <si>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</si>
  <si>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</si>
  <si>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</si>
  <si>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</si>
  <si>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</si>
  <si>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</si>
  <si>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</si>
  <si>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</si>
  <si>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</si>
  <si>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</si>
  <si>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</si>
  <si>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</si>
  <si>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</si>
  <si>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</si>
  <si>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</si>
  <si>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</si>
  <si>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</si>
  <si>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</si>
  <si>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</si>
  <si>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</si>
  <si>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</si>
  <si>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</si>
  <si>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</si>
  <si>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</si>
  <si>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</si>
  <si>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</si>
  <si>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</si>
  <si>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</si>
  <si>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</si>
  <si>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</si>
  <si>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</si>
  <si>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</si>
  <si>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</si>
  <si>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</si>
  <si>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</si>
  <si>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</si>
  <si>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</si>
  <si>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</si>
  <si>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</si>
  <si>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</si>
  <si>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</si>
  <si>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</si>
  <si>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</si>
  <si>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</si>
  <si>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</si>
  <si>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</si>
  <si>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</si>
  <si>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</si>
  <si>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</si>
  <si>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</si>
  <si>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</si>
  <si>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</si>
  <si>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</si>
  <si>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</si>
  <si>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</si>
  <si>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</si>
  <si>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</si>
  <si>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</si>
  <si>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</si>
  <si>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</si>
  <si>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</si>
  <si>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</si>
  <si>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</si>
  <si>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</si>
  <si>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</si>
  <si>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</si>
  <si>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</si>
  <si>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</si>
  <si>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</si>
  <si>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</si>
  <si>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</si>
  <si>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</si>
  <si>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</si>
  <si>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</si>
  <si>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</si>
  <si>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</si>
  <si>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</si>
  <si>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</si>
  <si>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</si>
  <si>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</si>
  <si>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</si>
  <si>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</si>
  <si>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</si>
  <si>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</si>
  <si>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</si>
  <si>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</si>
  <si>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</si>
  <si>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</si>
  <si>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</si>
  <si>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</si>
  <si>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</si>
  <si>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</si>
  <si>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</si>
  <si>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</si>
  <si>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</si>
  <si>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</si>
  <si>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</si>
  <si>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</si>
  <si>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</si>
  <si>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</si>
  <si>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</si>
  <si>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</si>
  <si>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</si>
  <si>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</si>
  <si>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</si>
  <si>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</si>
  <si>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</si>
  <si>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</si>
  <si>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</si>
  <si>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</si>
  <si>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</si>
  <si>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</si>
  <si>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</si>
  <si>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</si>
  <si>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</si>
  <si>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</si>
  <si>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</si>
  <si>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</si>
  <si>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</si>
  <si>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</si>
  <si>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</si>
  <si>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</si>
  <si>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</si>
  <si>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</si>
  <si>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</si>
  <si>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</si>
  <si>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</si>
  <si>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</si>
  <si>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</si>
  <si>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</si>
  <si>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</si>
  <si>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</si>
  <si>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</si>
  <si>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</si>
  <si>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</si>
  <si>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</si>
  <si>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</si>
  <si>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</si>
  <si>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</si>
  <si>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</si>
  <si>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</si>
  <si>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</si>
  <si>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</si>
  <si>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</si>
  <si>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</si>
  <si>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</si>
  <si>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</si>
  <si>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</si>
  <si>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</si>
  <si>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</si>
  <si>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</si>
  <si>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</si>
  <si>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</si>
  <si>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</si>
  <si>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</si>
  <si>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</si>
  <si>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</si>
  <si>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</si>
  <si>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</si>
  <si>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</si>
  <si>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</si>
  <si>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</si>
  <si>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</si>
  <si>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</si>
  <si>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</si>
  <si>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</si>
  <si>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</si>
  <si>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</si>
  <si>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</si>
  <si>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</si>
  <si>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</si>
  <si>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</si>
  <si>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</si>
  <si>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</si>
  <si>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</si>
  <si>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</si>
  <si>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</si>
  <si>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</si>
  <si>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</si>
  <si>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</si>
  <si>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</si>
  <si>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</si>
  <si>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</si>
  <si>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</si>
  <si>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</si>
  <si>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</si>
  <si>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</si>
  <si>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</si>
  <si>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</si>
  <si>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</si>
  <si>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</si>
  <si>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</si>
  <si>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</si>
  <si>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</si>
  <si>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</si>
  <si>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</si>
  <si>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</si>
  <si>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</si>
  <si>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</si>
  <si>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</si>
  <si>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</si>
  <si>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</si>
  <si>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</si>
  <si>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</si>
  <si>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</si>
  <si>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</si>
  <si>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</si>
  <si>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</si>
  <si>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</si>
  <si>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</si>
  <si>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</si>
  <si>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</si>
  <si>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</si>
  <si>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</si>
  <si>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</si>
  <si>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</si>
  <si>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</si>
  <si>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</si>
  <si>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</si>
  <si>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</si>
  <si>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</si>
  <si>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</si>
  <si>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</si>
  <si>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</si>
  <si>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</si>
  <si>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</si>
  <si>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</si>
  <si>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</si>
  <si>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</si>
  <si>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</si>
  <si>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</si>
  <si>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</si>
  <si>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</si>
  <si>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</si>
  <si>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</si>
  <si>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</si>
  <si>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</si>
  <si>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</si>
  <si>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</si>
  <si>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</si>
  <si>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</si>
  <si>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</si>
  <si>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</si>
  <si>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</si>
  <si>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</si>
  <si>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</si>
  <si>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</si>
  <si>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</si>
  <si>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</si>
  <si>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</si>
  <si>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</si>
  <si>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</si>
  <si>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</si>
  <si>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</si>
  <si>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</si>
  <si>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</si>
  <si>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</si>
  <si>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</si>
  <si>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</si>
  <si>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</si>
  <si>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</si>
  <si>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</si>
  <si>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</si>
  <si>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</si>
  <si>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</si>
  <si>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</si>
  <si>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</si>
  <si>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</si>
  <si>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</si>
  <si>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</si>
  <si>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</si>
  <si>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</si>
  <si>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</si>
  <si>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</si>
  <si>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</si>
  <si>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</si>
  <si>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</si>
  <si>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</si>
  <si>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</si>
  <si>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</si>
  <si>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</si>
  <si>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</si>
  <si>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</si>
  <si>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</si>
  <si>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</si>
  <si>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</si>
  <si>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</si>
  <si>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</si>
  <si>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</si>
  <si>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</si>
  <si>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</si>
  <si>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</si>
  <si>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</si>
  <si>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</si>
  <si>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</si>
  <si>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</si>
  <si>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</si>
  <si>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</si>
  <si>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</si>
  <si>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</si>
  <si>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</si>
  <si>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</si>
  <si>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</si>
  <si>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</si>
  <si>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</si>
  <si>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</si>
  <si>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</si>
  <si>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</si>
  <si>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</si>
  <si>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</si>
  <si>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</si>
  <si>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</si>
  <si>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</si>
  <si>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</si>
  <si>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</si>
  <si>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</si>
  <si>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</si>
  <si>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</si>
  <si>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</si>
  <si>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</si>
  <si>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</si>
  <si>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</si>
  <si>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</si>
  <si>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</si>
  <si>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</si>
  <si>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</si>
  <si>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</si>
  <si>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</si>
  <si>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</si>
  <si>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</si>
  <si>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</si>
  <si>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</si>
  <si>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</si>
  <si>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</si>
  <si>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</si>
  <si>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</si>
  <si>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</si>
  <si>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</si>
  <si>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</si>
  <si>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</si>
  <si>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</si>
  <si>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</si>
  <si>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</si>
  <si>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</si>
  <si>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</si>
  <si>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</si>
  <si>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</si>
  <si>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</si>
  <si>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</si>
  <si>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</si>
  <si>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</si>
  <si>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</si>
  <si>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</si>
  <si>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</si>
  <si>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</si>
  <si>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</si>
  <si>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</si>
  <si>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</si>
  <si>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</si>
  <si>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</si>
  <si>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</si>
  <si>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</si>
  <si>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</si>
  <si>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</si>
  <si>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</si>
  <si>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</si>
  <si>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</si>
  <si>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</si>
  <si>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</si>
  <si>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</si>
  <si>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</si>
  <si>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</si>
  <si>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</si>
  <si>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</si>
  <si>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</si>
  <si>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</si>
  <si>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</si>
  <si>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</si>
  <si>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</si>
  <si>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</si>
  <si>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</si>
  <si>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</si>
  <si>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</si>
  <si>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</si>
  <si>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</si>
  <si>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</si>
  <si>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</si>
  <si>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</si>
  <si>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</si>
  <si>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</si>
  <si>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</si>
  <si>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</si>
  <si>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</si>
  <si>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</si>
  <si>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</si>
  <si>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</si>
  <si>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</si>
  <si>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</si>
  <si>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</si>
  <si>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</si>
  <si>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</si>
  <si>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</si>
  <si>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</si>
  <si>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</si>
  <si>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</si>
  <si>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</si>
  <si>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</si>
  <si>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</si>
  <si>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</si>
  <si>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</si>
  <si>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</si>
  <si>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</si>
  <si>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</si>
  <si>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</si>
  <si>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</si>
  <si>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</si>
  <si>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</si>
  <si>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</si>
  <si>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</si>
  <si>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</si>
  <si>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</si>
  <si>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</si>
  <si>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</si>
  <si>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</si>
  <si>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</si>
  <si>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</si>
  <si>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</si>
  <si>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</si>
  <si>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</si>
  <si>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</si>
  <si>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</si>
  <si>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</si>
  <si>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</si>
  <si>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</si>
  <si>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</si>
  <si>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</si>
  <si>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</si>
  <si>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</si>
  <si>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</si>
  <si>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</si>
  <si>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</si>
  <si>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</si>
  <si>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</si>
  <si>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</si>
  <si>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</si>
  <si>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</si>
  <si>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</si>
  <si>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</si>
  <si>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</si>
  <si>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</si>
  <si>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</si>
  <si>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</si>
  <si>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</si>
  <si>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</si>
  <si>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</si>
  <si>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</si>
  <si>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</si>
  <si>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</si>
  <si>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</si>
  <si>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</si>
  <si>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</si>
  <si>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</si>
  <si>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</si>
  <si>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</si>
  <si>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</si>
  <si>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</si>
  <si>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</si>
  <si>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</si>
  <si>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</si>
  <si>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</si>
  <si>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</si>
  <si>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</si>
  <si>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</si>
  <si>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</si>
  <si>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</si>
  <si>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</si>
  <si>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</si>
  <si>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</si>
  <si>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</si>
  <si>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</si>
  <si>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</si>
  <si>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</si>
  <si>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</si>
  <si>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</si>
  <si>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</si>
  <si>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</si>
  <si>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</si>
  <si>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</si>
  <si>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</si>
  <si>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</si>
  <si>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</si>
  <si>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</si>
  <si>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</si>
  <si>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</si>
  <si>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</si>
  <si>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</si>
  <si>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</si>
  <si>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</si>
  <si>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</si>
  <si>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</si>
  <si>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</si>
  <si>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</si>
  <si>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</si>
  <si>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</si>
  <si>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</si>
  <si>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</si>
  <si>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</si>
  <si>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</si>
  <si>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</si>
  <si>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</si>
  <si>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</si>
  <si>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</si>
  <si>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</si>
  <si>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</si>
  <si>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</si>
  <si>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</si>
  <si>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</si>
  <si>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</si>
  <si>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</si>
  <si>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</si>
  <si>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</si>
  <si>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</si>
  <si>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</si>
  <si>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</si>
  <si>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</si>
  <si>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</si>
  <si>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</si>
  <si>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</si>
  <si>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</si>
  <si>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</si>
  <si>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</si>
  <si>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</si>
  <si>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</si>
  <si>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</si>
  <si>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</si>
  <si>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</si>
  <si>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</si>
  <si>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</si>
  <si>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</si>
  <si>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</si>
  <si>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</si>
  <si>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</si>
  <si>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</si>
  <si>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</si>
  <si>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</si>
  <si>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</si>
  <si>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</si>
  <si>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</si>
  <si>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</si>
  <si>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</si>
  <si>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</si>
  <si>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</si>
  <si>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</si>
  <si>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</si>
  <si>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</si>
  <si>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</si>
  <si>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</si>
  <si>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</si>
  <si>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</si>
  <si>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</si>
  <si>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</si>
  <si>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</si>
  <si>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</si>
  <si>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</si>
  <si>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</si>
  <si>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</si>
  <si>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</si>
  <si>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</si>
  <si>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</si>
  <si>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</si>
  <si>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</si>
  <si>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</si>
  <si>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</si>
  <si>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</si>
  <si>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</si>
  <si>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</si>
  <si>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</si>
  <si>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</si>
  <si>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</si>
  <si>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</si>
  <si>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</si>
  <si>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</si>
  <si>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</si>
  <si>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</si>
  <si>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</si>
  <si>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</si>
  <si>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</si>
  <si>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</si>
  <si>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</si>
  <si>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</si>
  <si>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</si>
  <si>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</si>
  <si>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</si>
  <si>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</si>
  <si>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</si>
  <si>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</si>
  <si>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</si>
  <si>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</si>
  <si>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</si>
  <si>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</si>
  <si>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</si>
  <si>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</si>
  <si>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</si>
  <si>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</si>
  <si>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</si>
  <si>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</si>
  <si>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</si>
  <si>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</si>
  <si>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</si>
  <si>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</si>
  <si>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</si>
  <si>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</si>
  <si>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</si>
  <si>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</si>
  <si>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</si>
  <si>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</si>
  <si>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</si>
  <si>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</si>
  <si>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</si>
  <si>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</si>
  <si>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</si>
  <si>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</si>
  <si>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</si>
  <si>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</si>
  <si>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</si>
  <si>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</si>
  <si>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</si>
  <si>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</si>
  <si>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</si>
  <si>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</si>
  <si>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</si>
  <si>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</si>
  <si>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</si>
  <si>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</si>
  <si>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</si>
  <si>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</si>
  <si>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</si>
  <si>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</si>
  <si>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</si>
  <si>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</si>
  <si>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</si>
  <si>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</si>
  <si>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</si>
  <si>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</si>
  <si>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</si>
  <si>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</si>
  <si>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</si>
  <si>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</si>
  <si>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</si>
  <si>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</si>
  <si>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</si>
  <si>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</si>
  <si>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</si>
  <si>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</si>
  <si>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</si>
  <si>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</si>
  <si>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</si>
  <si>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</si>
  <si>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</si>
  <si>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</si>
  <si>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</si>
  <si>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</si>
  <si>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</si>
  <si>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</si>
  <si>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</si>
  <si>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</si>
  <si>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</si>
  <si>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</si>
  <si>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</si>
  <si>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</si>
  <si>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</si>
  <si>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</si>
  <si>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</si>
  <si>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</si>
  <si>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</si>
  <si>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</si>
  <si>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</si>
  <si>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</si>
  <si>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</si>
  <si>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</si>
  <si>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</si>
  <si>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</si>
  <si>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</si>
  <si>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</si>
  <si>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</si>
  <si>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</si>
  <si>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</si>
  <si>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</si>
  <si>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</si>
  <si>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</si>
  <si>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</si>
  <si>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</si>
  <si>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</si>
  <si>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</si>
  <si>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</si>
  <si>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</si>
  <si>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</si>
  <si>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</si>
  <si>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</si>
  <si>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</si>
  <si>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</si>
  <si>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</si>
  <si>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</si>
  <si>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</si>
  <si>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</si>
  <si>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</si>
  <si>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</si>
  <si>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</si>
  <si>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</si>
  <si>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</si>
  <si>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</si>
  <si>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</si>
  <si>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</si>
  <si>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</si>
  <si>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</si>
  <si>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</si>
  <si>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</si>
  <si>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</si>
  <si>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</si>
  <si>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</si>
  <si>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</si>
  <si>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</si>
  <si>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</si>
  <si>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</si>
  <si>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</si>
  <si>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</si>
  <si>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</si>
  <si>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</si>
  <si>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</si>
  <si>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</si>
  <si>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</si>
  <si>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</si>
  <si>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</si>
  <si>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</si>
  <si>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</si>
  <si>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</si>
  <si>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</si>
  <si>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</si>
  <si>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</si>
  <si>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</si>
  <si>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</si>
  <si>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</si>
  <si>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</si>
  <si>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</si>
  <si>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</si>
  <si>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</si>
  <si>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</si>
  <si>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</si>
  <si>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</si>
  <si>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</si>
  <si>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</si>
  <si>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</si>
  <si>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</si>
  <si>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</si>
  <si>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</si>
  <si>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</si>
  <si>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</si>
  <si>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</si>
  <si>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</si>
  <si>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</si>
  <si>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</si>
  <si>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</si>
  <si>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</si>
  <si>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</si>
  <si>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</si>
  <si>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</si>
  <si>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</si>
  <si>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</si>
  <si>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</si>
  <si>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</si>
  <si>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</si>
  <si>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</si>
  <si>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</si>
  <si>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</si>
  <si>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</si>
  <si>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</si>
  <si>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</si>
  <si>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</si>
  <si>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</si>
  <si>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</si>
  <si>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</si>
  <si>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</si>
  <si>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</si>
  <si>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</si>
  <si>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</si>
  <si>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</si>
  <si>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</si>
  <si>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</si>
  <si>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</si>
  <si>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</si>
  <si>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</si>
  <si>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</si>
  <si>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</si>
  <si>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</si>
  <si>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</si>
  <si>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</si>
  <si>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</si>
  <si>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</si>
  <si>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</si>
  <si>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</si>
  <si>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</si>
  <si>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</si>
  <si>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</si>
  <si>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</si>
  <si>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</si>
  <si>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</si>
  <si>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</si>
  <si>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</si>
  <si>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</si>
  <si>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</si>
  <si>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</si>
  <si>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</si>
  <si>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</si>
  <si>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</si>
  <si>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</si>
  <si>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</si>
  <si>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</si>
  <si>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</si>
  <si>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</si>
  <si>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</si>
  <si>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</si>
  <si>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</si>
  <si>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</si>
  <si>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</si>
  <si>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</si>
  <si>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</si>
  <si>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</si>
  <si>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</si>
  <si>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</si>
  <si>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</si>
  <si>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</si>
  <si>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</si>
  <si>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</si>
  <si>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</si>
  <si>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</si>
  <si>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</si>
  <si>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</si>
  <si>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</si>
  <si>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</si>
  <si>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</si>
  <si>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</si>
  <si>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</si>
  <si>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</si>
  <si>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</si>
  <si>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</si>
  <si>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</si>
  <si>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</si>
  <si>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</si>
  <si>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</si>
  <si>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</si>
  <si>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</si>
  <si>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</si>
  <si>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</si>
  <si>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</si>
  <si>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</si>
  <si>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</si>
  <si>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</si>
  <si>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</si>
  <si>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</si>
  <si>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</si>
  <si>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</si>
  <si>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</si>
  <si>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</si>
  <si>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</si>
  <si>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</si>
  <si>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</si>
  <si>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</si>
  <si>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</si>
  <si>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</si>
  <si>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</si>
  <si>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</si>
  <si>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</si>
  <si>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</si>
  <si>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</si>
  <si>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</si>
  <si>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</si>
  <si>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</si>
  <si>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</si>
  <si>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</si>
  <si>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</si>
  <si>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</si>
  <si>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</si>
  <si>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</si>
  <si>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</si>
  <si>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</si>
  <si>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</si>
  <si>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</si>
  <si>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</si>
  <si>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</si>
  <si>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</si>
  <si>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</si>
  <si>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</si>
  <si>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</si>
  <si>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</si>
  <si>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</si>
  <si>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</si>
  <si>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</si>
  <si>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</si>
  <si>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</si>
  <si>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</si>
  <si>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</si>
  <si>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</si>
  <si>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</si>
  <si>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</si>
  <si>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</si>
  <si>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</si>
  <si>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</si>
  <si>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</si>
  <si>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</si>
  <si>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</si>
  <si>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</si>
  <si>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</si>
  <si>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</si>
  <si>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</si>
  <si>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</si>
  <si>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</si>
  <si>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</si>
  <si>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</si>
  <si>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</si>
  <si>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</si>
  <si>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</si>
  <si>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</si>
  <si>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</si>
  <si>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</si>
  <si>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</si>
  <si>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</si>
  <si>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</si>
  <si>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</si>
  <si>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</si>
  <si>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</si>
  <si>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</si>
  <si>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</si>
  <si>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</si>
  <si>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</si>
  <si>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</si>
  <si>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</si>
  <si>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</si>
  <si>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</si>
  <si>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</si>
  <si>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</si>
  <si>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</si>
  <si>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</si>
  <si>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</si>
  <si>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</si>
  <si>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</si>
  <si>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</si>
  <si>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</si>
  <si>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</si>
  <si>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</si>
  <si>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</si>
  <si>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</si>
  <si>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</si>
  <si>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</si>
  <si>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</si>
  <si>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</si>
  <si>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</si>
  <si>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</si>
  <si>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</si>
  <si>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</si>
  <si>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</si>
  <si>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</si>
  <si>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</si>
  <si>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</si>
  <si>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</si>
  <si>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</si>
  <si>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</si>
  <si>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</si>
  <si>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</si>
  <si>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</si>
  <si>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</si>
  <si>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</si>
  <si>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</si>
  <si>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</si>
  <si>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</si>
  <si>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</si>
  <si>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</si>
  <si>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</si>
  <si>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</si>
  <si>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</si>
  <si>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</si>
  <si>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</si>
  <si>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</si>
  <si>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</si>
  <si>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</si>
  <si>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</si>
  <si>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</si>
  <si>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</si>
  <si>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</si>
  <si>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</si>
  <si>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</si>
  <si>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</si>
  <si>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</si>
  <si>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</si>
  <si>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</si>
  <si>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</si>
  <si>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</si>
  <si>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</si>
  <si>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</si>
  <si>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</si>
  <si>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</si>
  <si>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</si>
  <si>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</si>
  <si>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</si>
  <si>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</si>
  <si>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</si>
  <si>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</si>
  <si>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</si>
  <si>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</si>
  <si>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</si>
  <si>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</si>
  <si>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</si>
  <si>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</si>
  <si>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</si>
  <si>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</si>
  <si>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</si>
  <si>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</si>
  <si>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</si>
  <si>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</si>
  <si>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</si>
  <si>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</si>
  <si>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</si>
  <si>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</si>
  <si>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</si>
  <si>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</si>
  <si>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</si>
  <si>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</si>
  <si>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</si>
  <si>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</si>
  <si>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</si>
  <si>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</si>
  <si>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</si>
  <si>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</si>
  <si>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</si>
  <si>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</si>
  <si>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</si>
  <si>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</si>
  <si>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</si>
  <si>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</si>
  <si>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</si>
  <si>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</si>
  <si>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</si>
  <si>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</si>
  <si>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</si>
  <si>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</si>
  <si>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</si>
  <si>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</si>
  <si>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</si>
  <si>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</si>
  <si>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</si>
  <si>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</si>
  <si>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</si>
  <si>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</si>
  <si>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</si>
  <si>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</si>
  <si>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</si>
  <si>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</si>
  <si>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</si>
  <si>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</si>
  <si>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</si>
  <si>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</si>
  <si>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</si>
  <si>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</si>
  <si>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</si>
  <si>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</si>
  <si>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</si>
  <si>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</si>
  <si>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</si>
  <si>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</si>
  <si>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</si>
  <si>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</si>
  <si>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</si>
  <si>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</si>
  <si>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</si>
  <si>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</si>
  <si>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</si>
  <si>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</si>
  <si>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</si>
  <si>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</si>
  <si>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</si>
  <si>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</si>
  <si>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</si>
  <si>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</si>
  <si>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</si>
  <si>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</si>
  <si>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</si>
  <si>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</si>
  <si>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</si>
  <si>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</si>
  <si>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</si>
  <si>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</si>
  <si>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</si>
  <si>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</si>
  <si>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</si>
  <si>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</si>
  <si>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</si>
  <si>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</si>
  <si>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</si>
  <si>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</si>
  <si>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</si>
  <si>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</si>
  <si>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</si>
  <si>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</si>
  <si>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</si>
  <si>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</si>
  <si>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</si>
  <si>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</si>
  <si>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</si>
  <si>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</si>
  <si>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</si>
  <si>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</si>
  <si>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</si>
  <si>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</si>
  <si>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</si>
  <si>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</si>
  <si>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</si>
  <si>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</si>
  <si>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</si>
  <si>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</si>
  <si>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</si>
  <si>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</si>
  <si>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</si>
  <si>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</si>
  <si>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</si>
  <si>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</si>
  <si>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</si>
  <si>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</si>
  <si>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</si>
  <si>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</si>
  <si>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</si>
  <si>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</si>
  <si>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</si>
  <si>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</si>
  <si>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</si>
  <si>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</si>
  <si>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</si>
  <si>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</si>
  <si>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</si>
  <si>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</si>
  <si>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</si>
  <si>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</si>
  <si>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</si>
  <si>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</si>
  <si>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</si>
  <si>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</si>
  <si>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</si>
  <si>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</si>
  <si>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</si>
  <si>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</si>
  <si>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</si>
  <si>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</si>
  <si>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</si>
  <si>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</si>
  <si>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</si>
  <si>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</si>
  <si>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</si>
  <si>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</si>
  <si>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</si>
  <si>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</si>
  <si>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</si>
  <si>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</si>
  <si>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</si>
  <si>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</si>
  <si>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</si>
  <si>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</si>
  <si>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</si>
  <si>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</si>
  <si>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</si>
  <si>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</si>
  <si>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</si>
  <si>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</si>
  <si>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</si>
  <si>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</si>
  <si>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</si>
  <si>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</si>
  <si>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</si>
  <si>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</si>
  <si>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</si>
  <si>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</si>
  <si>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</si>
  <si>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</si>
  <si>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</si>
  <si>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</si>
  <si>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</si>
  <si>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</si>
  <si>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</si>
  <si>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</si>
  <si>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</si>
  <si>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</si>
  <si>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</si>
  <si>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</si>
  <si>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</si>
  <si>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</si>
  <si>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</si>
  <si>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</si>
  <si>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</si>
  <si>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</si>
  <si>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</si>
  <si>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</si>
  <si>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</si>
  <si>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</si>
  <si>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</si>
  <si>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</si>
  <si>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</si>
  <si>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</si>
  <si>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</si>
  <si>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</si>
  <si>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</si>
  <si>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</si>
  <si>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</si>
  <si>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</si>
  <si>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</si>
  <si>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</si>
  <si>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</si>
  <si>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</si>
  <si>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</si>
  <si>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</si>
  <si>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</si>
  <si>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</si>
  <si>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</si>
  <si>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</si>
  <si>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</si>
  <si>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</si>
  <si>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</si>
  <si>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</si>
  <si>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</si>
  <si>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</si>
  <si>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</si>
  <si>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</si>
  <si>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</si>
  <si>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</si>
  <si>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</si>
  <si>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</si>
  <si>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</si>
  <si>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</si>
  <si>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</si>
  <si>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</si>
  <si>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</si>
  <si>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</si>
  <si>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</si>
  <si>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</si>
  <si>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</si>
  <si>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</si>
  <si>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</si>
  <si>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</si>
  <si>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</si>
  <si>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</si>
  <si>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</si>
  <si>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</si>
  <si>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</si>
  <si>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</si>
  <si>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</si>
  <si>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</si>
  <si>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</si>
  <si>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</si>
  <si>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</si>
  <si>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</si>
  <si>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</si>
  <si>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</si>
  <si>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</si>
  <si>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</si>
  <si>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</si>
  <si>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</si>
  <si>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</si>
  <si>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</si>
  <si>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</si>
  <si>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</si>
  <si>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</si>
  <si>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</si>
  <si>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</si>
  <si>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</si>
  <si>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</si>
  <si>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</si>
  <si>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</si>
  <si>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</si>
  <si>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</si>
  <si>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</si>
  <si>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</si>
  <si>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</si>
  <si>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</si>
  <si>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</si>
  <si>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</si>
  <si>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</si>
  <si>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</si>
  <si>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</si>
  <si>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</si>
  <si>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</si>
  <si>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</si>
  <si>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</si>
  <si>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</si>
  <si>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</si>
  <si>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</si>
  <si>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</si>
  <si>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</si>
  <si>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</si>
  <si>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</si>
  <si>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</si>
  <si>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</si>
  <si>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</si>
  <si>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</si>
  <si>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</si>
  <si>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</si>
  <si>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</si>
  <si>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</si>
  <si>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</si>
  <si>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</si>
  <si>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</si>
  <si>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</si>
  <si>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</si>
  <si>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</si>
  <si>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</si>
  <si>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</si>
  <si>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</si>
  <si>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</si>
  <si>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</si>
  <si>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</si>
  <si>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</si>
  <si>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</si>
  <si>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</si>
  <si>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</si>
  <si>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</si>
  <si>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</si>
  <si>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</si>
  <si>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</si>
  <si>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</si>
  <si>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</si>
  <si>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</si>
  <si>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</si>
  <si>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</si>
  <si>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</si>
  <si>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</si>
  <si>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</si>
  <si>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</si>
  <si>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</si>
  <si>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</si>
  <si>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</si>
  <si>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</si>
  <si>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</si>
  <si>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</si>
  <si>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</si>
  <si>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</si>
  <si>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</si>
  <si>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</si>
  <si>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</si>
  <si>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</si>
  <si>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</si>
  <si>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</si>
  <si>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</si>
  <si>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</si>
  <si>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</si>
  <si>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</si>
  <si>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</si>
  <si>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</si>
  <si>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</si>
  <si>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</si>
  <si>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</si>
  <si>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</si>
  <si>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</si>
  <si>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</si>
  <si>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</si>
  <si>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</si>
  <si>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</si>
  <si>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</si>
  <si>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</si>
  <si>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</si>
  <si>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</si>
  <si>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</si>
  <si>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</si>
  <si>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</si>
  <si>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</si>
  <si>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</si>
  <si>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</si>
  <si>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</si>
  <si>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</si>
  <si>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</si>
  <si>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</si>
  <si>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</si>
  <si>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</si>
  <si>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</si>
  <si>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</si>
  <si>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</si>
  <si>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</si>
  <si>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</si>
  <si>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</si>
  <si>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</si>
  <si>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</si>
  <si>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</si>
  <si>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</si>
  <si>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</si>
  <si>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</si>
  <si>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</si>
  <si>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</si>
  <si>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</si>
  <si>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</si>
  <si>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</si>
  <si>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</si>
  <si>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</si>
  <si>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</si>
  <si>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</si>
  <si>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</si>
  <si>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</si>
  <si>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</si>
  <si>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</si>
  <si>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</si>
  <si>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</si>
  <si>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</si>
  <si>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</si>
  <si>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</si>
  <si>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</si>
  <si>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</si>
  <si>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</si>
  <si>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</si>
  <si>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</si>
  <si>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</si>
  <si>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</si>
  <si>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</si>
  <si>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</si>
  <si>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</si>
  <si>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</si>
  <si>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</si>
  <si>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</si>
  <si>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</si>
  <si>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</si>
  <si>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</si>
  <si>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</si>
  <si>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</si>
  <si>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</si>
  <si>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</si>
  <si>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</si>
  <si>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</si>
  <si>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</si>
  <si>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</si>
  <si>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</si>
  <si>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</si>
  <si>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</si>
  <si>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</si>
  <si>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</si>
  <si>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</si>
  <si>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</si>
  <si>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</si>
  <si>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</si>
  <si>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</si>
  <si>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</si>
  <si>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</si>
  <si>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</si>
  <si>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</si>
  <si>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</si>
  <si>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</si>
  <si>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</si>
  <si>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</si>
  <si>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</si>
  <si>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</si>
  <si>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</si>
  <si>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</si>
  <si>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</si>
  <si>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</si>
  <si>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</si>
  <si>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</si>
  <si>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</si>
  <si>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</si>
  <si>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</si>
  <si>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</si>
  <si>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</si>
  <si>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</si>
  <si>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</si>
  <si>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</si>
  <si>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</si>
  <si>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</si>
  <si>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</si>
  <si>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</si>
  <si>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</si>
  <si>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</si>
  <si>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</si>
  <si>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</si>
  <si>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</si>
  <si>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</si>
  <si>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</si>
  <si>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</si>
  <si>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</si>
  <si>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</si>
  <si>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</si>
  <si>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</si>
  <si>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</si>
  <si>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</si>
  <si>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</si>
  <si>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</si>
  <si>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</si>
  <si>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</si>
  <si>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</si>
  <si>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</si>
  <si>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</si>
  <si>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</si>
  <si>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</si>
  <si>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</si>
  <si>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</si>
  <si>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</si>
  <si>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</si>
  <si>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</si>
  <si>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</si>
  <si>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</si>
  <si>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</si>
  <si>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</si>
  <si>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</si>
  <si>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</si>
  <si>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</si>
  <si>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</si>
  <si>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</si>
  <si>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</si>
  <si>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</si>
  <si>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</si>
  <si>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</si>
  <si>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</si>
  <si>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</si>
  <si>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</si>
  <si>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</si>
  <si>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</si>
  <si>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</si>
  <si>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</si>
  <si>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</si>
  <si>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</si>
  <si>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</si>
  <si>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</si>
  <si>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</si>
  <si>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</si>
  <si>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</si>
  <si>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</si>
  <si>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</si>
  <si>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</si>
  <si>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</si>
  <si>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</si>
  <si>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</si>
  <si>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</si>
  <si>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</si>
  <si>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</si>
  <si>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</si>
  <si>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</si>
  <si>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</si>
  <si>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</si>
  <si>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</si>
  <si>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</si>
  <si>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</si>
  <si>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</si>
  <si>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</si>
  <si>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</si>
  <si>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</si>
  <si>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</si>
  <si>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</si>
  <si>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</si>
  <si>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</si>
  <si>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</si>
  <si>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</si>
  <si>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</si>
  <si>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</si>
  <si>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</si>
  <si>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</si>
  <si>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</si>
  <si>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</si>
  <si>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</si>
  <si>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</si>
  <si>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</si>
  <si>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</si>
  <si>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</si>
  <si>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</si>
  <si>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</si>
  <si>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</si>
  <si>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</si>
  <si>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</si>
  <si>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</si>
  <si>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</si>
  <si>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</si>
  <si>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</si>
  <si>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</si>
  <si>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</si>
  <si>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</si>
  <si>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</si>
  <si>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</si>
  <si>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</si>
  <si>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</si>
  <si>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</si>
  <si>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</si>
  <si>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</si>
  <si>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</si>
  <si>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</si>
  <si>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</si>
  <si>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</si>
  <si>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</si>
  <si>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</si>
  <si>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</si>
  <si>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</si>
  <si>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</si>
  <si>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</si>
  <si>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</si>
  <si>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</si>
  <si>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</si>
  <si>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</si>
  <si>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</si>
  <si>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</si>
  <si>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</si>
  <si>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</si>
  <si>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</si>
  <si>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</si>
  <si>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</si>
  <si>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</si>
  <si>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</si>
  <si>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</si>
  <si>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</si>
  <si>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</si>
  <si>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</si>
  <si>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</si>
  <si>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</si>
  <si>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</si>
  <si>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</si>
  <si>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</si>
  <si>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</si>
  <si>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</si>
  <si>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</si>
  <si>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</si>
  <si>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</si>
  <si>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</si>
  <si>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</si>
  <si>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</si>
  <si>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</si>
  <si>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</si>
  <si>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</si>
  <si>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</si>
  <si>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</si>
  <si>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</si>
  <si>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</si>
  <si>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</si>
  <si>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</si>
  <si>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</si>
  <si>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</si>
  <si>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</si>
  <si>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</si>
  <si>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</si>
  <si>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</si>
  <si>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</si>
  <si>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</si>
  <si>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</si>
  <si>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</si>
  <si>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</si>
  <si>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</si>
  <si>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</si>
  <si>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</si>
  <si>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</si>
  <si>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</si>
  <si>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</si>
  <si>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</si>
  <si>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</si>
  <si>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</si>
  <si>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</si>
  <si>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</si>
  <si>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</si>
  <si>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</si>
  <si>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</si>
  <si>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</si>
  <si>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</si>
  <si>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</si>
  <si>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</si>
  <si>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</si>
  <si>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</si>
  <si>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</si>
  <si>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</si>
  <si>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</si>
  <si>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</si>
  <si>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</si>
  <si>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</si>
  <si>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</si>
  <si>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</si>
  <si>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</si>
  <si>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</si>
  <si>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</si>
  <si>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</si>
  <si>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</si>
  <si>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</si>
  <si>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</si>
  <si>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</si>
  <si>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</si>
  <si>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</si>
  <si>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</si>
  <si>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</si>
  <si>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</si>
  <si>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</si>
  <si>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</si>
  <si>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</si>
  <si>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</si>
  <si>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</si>
  <si>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</si>
  <si>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</si>
  <si>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</si>
  <si>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</si>
  <si>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</si>
  <si>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</si>
  <si>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</si>
  <si>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</si>
  <si>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</si>
  <si>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</si>
  <si>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</si>
  <si>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</si>
  <si>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</si>
  <si>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</si>
  <si>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</si>
  <si>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</si>
  <si>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</si>
  <si>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</si>
  <si>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</si>
  <si>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</si>
  <si>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</si>
  <si>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</si>
  <si>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</si>
  <si>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</si>
  <si>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</si>
  <si>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</si>
  <si>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</si>
  <si>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</si>
  <si>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</si>
  <si>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</si>
  <si>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</si>
  <si>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</si>
  <si>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</si>
  <si>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</si>
  <si>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</si>
  <si>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</si>
  <si>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</si>
  <si>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</si>
  <si>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</si>
  <si>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</si>
  <si>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</si>
  <si>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</si>
  <si>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</si>
  <si>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</si>
  <si>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</si>
  <si>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</si>
  <si>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</si>
  <si>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</si>
  <si>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</si>
  <si>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</si>
  <si>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</si>
  <si>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</si>
  <si>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</si>
  <si>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</si>
  <si>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</si>
  <si>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</si>
  <si>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</si>
  <si>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</si>
  <si>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</si>
  <si>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</si>
  <si>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</si>
  <si>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</si>
  <si>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</si>
  <si>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</si>
  <si>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</si>
  <si>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</si>
  <si>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</si>
  <si>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</si>
  <si>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</si>
  <si>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</si>
  <si>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</si>
  <si>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</si>
  <si>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</si>
  <si>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</si>
  <si>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</si>
  <si>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</si>
  <si>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</si>
  <si>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</si>
  <si>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</si>
  <si>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</si>
  <si>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</si>
  <si>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</si>
  <si>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</si>
  <si>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</si>
  <si>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</si>
  <si>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</si>
  <si>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</si>
  <si>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</si>
  <si>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</si>
  <si>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</si>
  <si>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</si>
  <si>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</si>
  <si>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</si>
  <si>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</si>
  <si>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</si>
  <si>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</si>
  <si>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</si>
  <si>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</si>
  <si>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</si>
  <si>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</si>
  <si>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</si>
  <si>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</si>
  <si>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</si>
  <si>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</si>
  <si>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2021-81-10001959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</si>
  <si>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</si>
  <si>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81-063-2019</t>
  </si>
  <si>
    <t>81-100-2018</t>
  </si>
  <si>
    <t>81-183-2017</t>
  </si>
  <si>
    <t>81-215-2016</t>
  </si>
  <si>
    <t>81-055-2016</t>
  </si>
  <si>
    <t>81-151-2014</t>
  </si>
  <si>
    <t>163-2012</t>
  </si>
  <si>
    <t>096-2012</t>
  </si>
  <si>
    <t>060-2013</t>
  </si>
  <si>
    <t>078-2013</t>
  </si>
  <si>
    <t>045-2012</t>
  </si>
  <si>
    <t>012/2011</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</si>
  <si>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</si>
  <si>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Prestar el servicio de educación inicial en el marco de la atención integral a niños y niñas menores de cinco años o hasta el ingreso al grado transición, de conformidad con el manual operativo de la modalidad y las directrices establecidas por el ICBF, en armonía con la política de estado para el desarrollo integral para la primera infancia "De cero a siempre" en el servicio centro de desarrollo infantil.</t>
  </si>
  <si>
    <t>Prestar el servicio de educación inicial en el marco de la atención integral a niños y niñas menores de cinco años o hasta el ingreso al grado transición, con el fin de promover el desarrollo integral con calidad, de conformidad con el lineamiento, el manual operativo de la modalidad y las directrices establecidas por el ICBF, en el marco del desarrollo integral de la primera infancia "De cero a siempre" en el servicio centro de desarrollo infantil.</t>
  </si>
  <si>
    <t>Prestar el servicio de educación inicial y cuidado a niños y niñas menores de cinco años, o hasta el ingreso de grado de transición, y a mujeres gestante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</si>
  <si>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cinco años, o hasta el ingreso al grado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</si>
  <si>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estrategia “De cero a siempre” de conformidad con los lineamientos, las directrices y parámetros establecidos por el ICBF, así como de regular la relación de las partes derivadas de la entrega los aportes del ICBF al contratista, para que este asuma con su personal y bajo su responsabilidad dicha atención.</t>
  </si>
  <si>
    <t>Brindar atención a la primera infancia en centro de desarrollo infantil, en el marco de la estrategia “De cero a siempre” en el departamento de Arauca.</t>
  </si>
  <si>
    <t>Atender a la primera infancia en el marco de estrategia “De cero a siempre” especialmente a niños y niñas menores de cinco años de familias en situación de vulnerabilidad de conformidad con los lineamientos, las directrices y parámetros establecidos por el ICBF, así como de regular la relación de las partes derivadas de la entrega los aportes del ICBF y la entidad administradora de servicio en la modalidad hogares comunitarios de Bienestar en la modalidades Familiares y en la modalidad FAMI.</t>
  </si>
  <si>
    <t>Brindar atención a la primera infancia niños y niñas menores de cinco años de familias con vulnerabilidad económica, social, cultural, nutricional y psicoactiva, a través de los hogares comunitarios de Bienestar en las siguientes formas de atención, tradicionales familiares y grupal tiempo completo ubicados en el municipio de Tame y Puerto Rondón, área de influencia centro Zonal Tame.</t>
  </si>
  <si>
    <t>81-065-2020</t>
  </si>
  <si>
    <t>81-070-2020</t>
  </si>
  <si>
    <t>81-071-2020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</si>
  <si>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</si>
  <si>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ALIX YANETH VILLAMIZAR PABON</t>
  </si>
  <si>
    <t xml:space="preserve">CALLE 15 15 15 </t>
  </si>
  <si>
    <t>3208018076</t>
  </si>
  <si>
    <t>CALLE 15 15 15</t>
  </si>
  <si>
    <t>amtpi2018@gmail.com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</si>
</sst>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2653</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1070</v>
      </c>
      <c r="I15" s="32" t="s">
        <v>2624</v>
      </c>
      <c r="J15" s="108" t="s">
        <v>2626</v>
      </c>
      <c r="L15" s="220" t="s">
        <v>8</v>
      </c>
      <c r="M15" s="220"/>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900332511</v>
      </c>
      <c r="C20" s="5"/>
      <c r="D20" s="73"/>
      <c r="E20" s="5"/>
      <c r="F20" s="5"/>
      <c r="G20" s="5"/>
      <c r="H20" s="239"/>
      <c r="I20" s="145" t="s">
        <v>1070</v>
      </c>
      <c r="J20" s="146" t="s">
        <v>1077</v>
      </c>
      <c r="K20" s="147">
        <v>405563600</v>
      </c>
      <c r="L20" s="148"/>
      <c r="M20" s="148">
        <v>44561</v>
      </c>
      <c r="N20" s="131">
        <f>+(M20-L20)/30</f>
        <v>1485.3666666666666</v>
      </c>
      <c r="O20" s="134"/>
      <c r="U20" s="130"/>
      <c r="V20" s="105">
        <f ca="1">NOW()</f>
        <v>44193.827416203705</v>
      </c>
      <c r="W20" s="105">
        <f ca="1">NOW()</f>
        <v>44193.827416203705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ASOCIACIÓN DE MUJERES TRABAJADORAS POR LA PRIMERA INFANCIA -AMTPi</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2677</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2654</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2664</v>
      </c>
      <c r="C48" s="112" t="s">
        <v>31</v>
      </c>
      <c r="D48" s="110" t="s">
        <v>2678</v>
      </c>
      <c r="E48" s="141">
        <v>43480</v>
      </c>
      <c r="F48" s="141">
        <v>43814</v>
      </c>
      <c r="G48" s="156">
        <f>IF(AND(E48&lt;&gt;"",F48&lt;&gt;""),((F48-E48)/30),"")</f>
        <v>11.133333333333333</v>
      </c>
      <c r="H48" s="116" t="s">
        <v>2690</v>
      </c>
      <c r="I48" s="117" t="s">
        <v>1070</v>
      </c>
      <c r="J48" s="117" t="s">
        <v>1077</v>
      </c>
      <c r="K48" s="119">
        <v>1011354655</v>
      </c>
      <c r="L48" s="113" t="s">
        <v>1148</v>
      </c>
      <c r="M48" s="114"/>
      <c r="N48" s="113" t="s">
        <v>27</v>
      </c>
      <c r="O48" s="113" t="s">
        <v>1148</v>
      </c>
      <c r="P48" s="78"/>
    </row>
    <row r="49" spans="1:16" s="6" customFormat="1" ht="24.75" customHeight="1" x14ac:dyDescent="0.25">
      <c r="A49" s="139">
        <v>2</v>
      </c>
      <c r="B49" s="111" t="s">
        <v>2664</v>
      </c>
      <c r="C49" s="112" t="s">
        <v>31</v>
      </c>
      <c r="D49" s="110" t="s">
        <v>2679</v>
      </c>
      <c r="E49" s="141">
        <v>43405</v>
      </c>
      <c r="F49" s="141">
        <v>43441</v>
      </c>
      <c r="G49" s="156">
        <f t="shared" ref="G49:G50" si="2">IF(AND(E49&lt;&gt;"",F49&lt;&gt;""),((F49-E49)/30),"")</f>
        <v>1.2</v>
      </c>
      <c r="H49" s="116" t="s">
        <v>2691</v>
      </c>
      <c r="I49" s="117" t="s">
        <v>1070</v>
      </c>
      <c r="J49" s="117" t="s">
        <v>1077</v>
      </c>
      <c r="K49" s="119">
        <v>97663058</v>
      </c>
      <c r="L49" s="113" t="s">
        <v>1148</v>
      </c>
      <c r="M49" s="114"/>
      <c r="N49" s="113" t="s">
        <v>27</v>
      </c>
      <c r="O49" s="113" t="s">
        <v>26</v>
      </c>
      <c r="P49" s="78"/>
    </row>
    <row r="50" spans="1:16" s="6" customFormat="1" ht="24.75" customHeight="1" x14ac:dyDescent="0.25">
      <c r="A50" s="139">
        <v>3</v>
      </c>
      <c r="B50" s="111" t="s">
        <v>2664</v>
      </c>
      <c r="C50" s="112" t="s">
        <v>31</v>
      </c>
      <c r="D50" s="110" t="s">
        <v>2680</v>
      </c>
      <c r="E50" s="141">
        <v>43081</v>
      </c>
      <c r="F50" s="141">
        <v>43404</v>
      </c>
      <c r="G50" s="156">
        <f t="shared" si="2"/>
        <v>10.766666666666667</v>
      </c>
      <c r="H50" s="116" t="s">
        <v>2691</v>
      </c>
      <c r="I50" s="117" t="s">
        <v>1070</v>
      </c>
      <c r="J50" s="117" t="s">
        <v>1077</v>
      </c>
      <c r="K50" s="119">
        <v>831471541</v>
      </c>
      <c r="L50" s="113" t="s">
        <v>1148</v>
      </c>
      <c r="M50" s="114"/>
      <c r="N50" s="113" t="s">
        <v>27</v>
      </c>
      <c r="O50" s="113" t="s">
        <v>26</v>
      </c>
      <c r="P50" s="78"/>
    </row>
    <row r="51" spans="1:16" s="6" customFormat="1" ht="24.75" customHeight="1" outlineLevel="1" x14ac:dyDescent="0.25">
      <c r="A51" s="139">
        <v>4</v>
      </c>
      <c r="B51" s="111" t="s">
        <v>2664</v>
      </c>
      <c r="C51" s="112" t="s">
        <v>31</v>
      </c>
      <c r="D51" s="110" t="s">
        <v>2681</v>
      </c>
      <c r="E51" s="141">
        <v>42719</v>
      </c>
      <c r="F51" s="141">
        <v>43084</v>
      </c>
      <c r="G51" s="156">
        <f t="shared" ref="G51:G107" si="3">IF(AND(E51&lt;&gt;"",F51&lt;&gt;""),((F51-E51)/30),"")</f>
        <v>12.166666666666666</v>
      </c>
      <c r="H51" s="116" t="s">
        <v>2692</v>
      </c>
      <c r="I51" s="117" t="s">
        <v>1070</v>
      </c>
      <c r="J51" s="117" t="s">
        <v>1077</v>
      </c>
      <c r="K51" s="119">
        <v>1077988861</v>
      </c>
      <c r="L51" s="113" t="s">
        <v>1148</v>
      </c>
      <c r="M51" s="114"/>
      <c r="N51" s="113" t="s">
        <v>27</v>
      </c>
      <c r="O51" s="113" t="s">
        <v>26</v>
      </c>
      <c r="P51" s="78"/>
    </row>
    <row r="52" spans="1:16" s="7" customFormat="1" ht="24.75" customHeight="1" outlineLevel="1" x14ac:dyDescent="0.25">
      <c r="A52" s="140">
        <v>5</v>
      </c>
      <c r="B52" s="111" t="s">
        <v>2664</v>
      </c>
      <c r="C52" s="112" t="s">
        <v>31</v>
      </c>
      <c r="D52" s="110" t="s">
        <v>2682</v>
      </c>
      <c r="E52" s="141">
        <v>42399</v>
      </c>
      <c r="F52" s="141">
        <v>42719</v>
      </c>
      <c r="G52" s="156">
        <f t="shared" si="3"/>
        <v>10.666666666666666</v>
      </c>
      <c r="H52" s="116" t="s">
        <v>2693</v>
      </c>
      <c r="I52" s="117" t="s">
        <v>1070</v>
      </c>
      <c r="J52" s="117" t="s">
        <v>1077</v>
      </c>
      <c r="K52" s="119">
        <v>822895026</v>
      </c>
      <c r="L52" s="113" t="s">
        <v>1148</v>
      </c>
      <c r="M52" s="114"/>
      <c r="N52" s="113" t="s">
        <v>27</v>
      </c>
      <c r="O52" s="113" t="s">
        <v>26</v>
      </c>
      <c r="P52" s="79"/>
    </row>
    <row r="53" spans="1:16" s="7" customFormat="1" ht="24.75" customHeight="1" outlineLevel="1" x14ac:dyDescent="0.25">
      <c r="A53" s="140">
        <v>6</v>
      </c>
      <c r="B53" s="111" t="s">
        <v>2664</v>
      </c>
      <c r="C53" s="112" t="s">
        <v>31</v>
      </c>
      <c r="D53" s="110" t="s">
        <v>2683</v>
      </c>
      <c r="E53" s="141">
        <v>41995</v>
      </c>
      <c r="F53" s="141">
        <v>42369</v>
      </c>
      <c r="G53" s="156">
        <f t="shared" si="3"/>
        <v>12.466666666666667</v>
      </c>
      <c r="H53" s="116" t="s">
        <v>2694</v>
      </c>
      <c r="I53" s="117" t="s">
        <v>1070</v>
      </c>
      <c r="J53" s="117" t="s">
        <v>1077</v>
      </c>
      <c r="K53" s="119">
        <v>518109643</v>
      </c>
      <c r="L53" s="113" t="s">
        <v>1148</v>
      </c>
      <c r="M53" s="114"/>
      <c r="N53" s="113" t="s">
        <v>27</v>
      </c>
      <c r="O53" s="113" t="s">
        <v>26</v>
      </c>
      <c r="P53" s="79"/>
    </row>
    <row r="54" spans="1:16" s="7" customFormat="1" ht="24.75" customHeight="1" outlineLevel="1" x14ac:dyDescent="0.25">
      <c r="A54" s="140">
        <v>7</v>
      </c>
      <c r="B54" s="111" t="s">
        <v>2664</v>
      </c>
      <c r="C54" s="112" t="s">
        <v>31</v>
      </c>
      <c r="D54" s="110" t="s">
        <v>2684</v>
      </c>
      <c r="E54" s="141">
        <v>41260</v>
      </c>
      <c r="F54" s="141">
        <v>42004</v>
      </c>
      <c r="G54" s="156">
        <f t="shared" si="3"/>
        <v>24.8</v>
      </c>
      <c r="H54" s="116" t="s">
        <v>2695</v>
      </c>
      <c r="I54" s="117" t="s">
        <v>1070</v>
      </c>
      <c r="J54" s="117" t="s">
        <v>1077</v>
      </c>
      <c r="K54" s="115">
        <v>1020755215</v>
      </c>
      <c r="L54" s="113" t="s">
        <v>1148</v>
      </c>
      <c r="M54" s="114"/>
      <c r="N54" s="113" t="s">
        <v>27</v>
      </c>
      <c r="O54" s="113" t="s">
        <v>26</v>
      </c>
      <c r="P54" s="79"/>
    </row>
    <row r="55" spans="1:16" s="7" customFormat="1" ht="24.75" customHeight="1" outlineLevel="1" x14ac:dyDescent="0.25">
      <c r="A55" s="140">
        <v>8</v>
      </c>
      <c r="B55" s="111" t="s">
        <v>2664</v>
      </c>
      <c r="C55" s="112" t="s">
        <v>31</v>
      </c>
      <c r="D55" s="110" t="s">
        <v>2685</v>
      </c>
      <c r="E55" s="141">
        <v>41091</v>
      </c>
      <c r="F55" s="141">
        <v>41274</v>
      </c>
      <c r="G55" s="156">
        <f t="shared" si="3"/>
        <v>6.1</v>
      </c>
      <c r="H55" s="116" t="s">
        <v>2696</v>
      </c>
      <c r="I55" s="117" t="s">
        <v>1070</v>
      </c>
      <c r="J55" s="117" t="s">
        <v>1077</v>
      </c>
      <c r="K55" s="115">
        <v>215654400</v>
      </c>
      <c r="L55" s="113" t="s">
        <v>1148</v>
      </c>
      <c r="M55" s="114"/>
      <c r="N55" s="113" t="s">
        <v>27</v>
      </c>
      <c r="O55" s="113" t="s">
        <v>1148</v>
      </c>
      <c r="P55" s="79"/>
    </row>
    <row r="56" spans="1:16" s="7" customFormat="1" ht="24.75" customHeight="1" outlineLevel="1" x14ac:dyDescent="0.25">
      <c r="A56" s="140">
        <v>9</v>
      </c>
      <c r="B56" s="111" t="s">
        <v>2664</v>
      </c>
      <c r="C56" s="112" t="s">
        <v>31</v>
      </c>
      <c r="D56" s="110" t="s">
        <v>2686</v>
      </c>
      <c r="E56" s="141">
        <v>41292</v>
      </c>
      <c r="F56" s="141">
        <v>41638</v>
      </c>
      <c r="G56" s="156">
        <f t="shared" si="3"/>
        <v>11.533333333333333</v>
      </c>
      <c r="H56" s="116" t="s">
        <v>2696</v>
      </c>
      <c r="I56" s="117" t="s">
        <v>1070</v>
      </c>
      <c r="J56" s="117" t="s">
        <v>1077</v>
      </c>
      <c r="K56" s="115">
        <v>85118707</v>
      </c>
      <c r="L56" s="113" t="s">
        <v>1148</v>
      </c>
      <c r="M56" s="114"/>
      <c r="N56" s="113" t="s">
        <v>27</v>
      </c>
      <c r="O56" s="113" t="s">
        <v>1148</v>
      </c>
      <c r="P56" s="79"/>
    </row>
    <row r="57" spans="1:16" s="7" customFormat="1" ht="24.75" customHeight="1" outlineLevel="1" x14ac:dyDescent="0.25">
      <c r="A57" s="140">
        <v>10</v>
      </c>
      <c r="B57" s="64" t="s">
        <v>2664</v>
      </c>
      <c r="C57" s="65" t="s">
        <v>31</v>
      </c>
      <c r="D57" s="63" t="s">
        <v>2687</v>
      </c>
      <c r="E57" s="141">
        <v>41663</v>
      </c>
      <c r="F57" s="141">
        <v>42034</v>
      </c>
      <c r="G57" s="156">
        <f t="shared" si="3"/>
        <v>12.366666666666667</v>
      </c>
      <c r="H57" s="116" t="s">
        <v>2697</v>
      </c>
      <c r="I57" s="117" t="s">
        <v>1070</v>
      </c>
      <c r="J57" s="117" t="s">
        <v>1077</v>
      </c>
      <c r="K57" s="119">
        <v>146788269</v>
      </c>
      <c r="L57" s="65" t="s">
        <v>1148</v>
      </c>
      <c r="M57" s="67"/>
      <c r="N57" s="65" t="s">
        <v>27</v>
      </c>
      <c r="O57" s="65" t="s">
        <v>1148</v>
      </c>
      <c r="P57" s="79"/>
    </row>
    <row r="58" spans="1:16" s="7" customFormat="1" ht="24.75" customHeight="1" outlineLevel="1" x14ac:dyDescent="0.25">
      <c r="A58" s="140">
        <v>11</v>
      </c>
      <c r="B58" s="64" t="s">
        <v>2664</v>
      </c>
      <c r="C58" s="65" t="s">
        <v>31</v>
      </c>
      <c r="D58" s="63" t="s">
        <v>2688</v>
      </c>
      <c r="E58" s="141">
        <v>40940</v>
      </c>
      <c r="F58" s="141">
        <v>41269</v>
      </c>
      <c r="G58" s="156">
        <f t="shared" si="3"/>
        <v>10.966666666666667</v>
      </c>
      <c r="H58" s="116" t="s">
        <v>2698</v>
      </c>
      <c r="I58" s="117" t="s">
        <v>1070</v>
      </c>
      <c r="J58" s="117" t="s">
        <v>1077</v>
      </c>
      <c r="K58" s="119">
        <v>222218606</v>
      </c>
      <c r="L58" s="65" t="s">
        <v>1148</v>
      </c>
      <c r="M58" s="67"/>
      <c r="N58" s="65" t="s">
        <v>27</v>
      </c>
      <c r="O58" s="65" t="s">
        <v>1148</v>
      </c>
      <c r="P58" s="79"/>
    </row>
    <row r="59" spans="1:16" s="7" customFormat="1" ht="24.75" customHeight="1" outlineLevel="1" x14ac:dyDescent="0.25">
      <c r="A59" s="140">
        <v>12</v>
      </c>
      <c r="B59" s="64" t="s">
        <v>2664</v>
      </c>
      <c r="C59" s="65" t="s">
        <v>31</v>
      </c>
      <c r="D59" s="63" t="s">
        <v>2689</v>
      </c>
      <c r="E59" s="141">
        <v>40549</v>
      </c>
      <c r="F59" s="141">
        <v>40907</v>
      </c>
      <c r="G59" s="156">
        <f t="shared" si="3"/>
        <v>11.933333333333334</v>
      </c>
      <c r="H59" s="116" t="s">
        <v>2698</v>
      </c>
      <c r="I59" s="117" t="s">
        <v>1070</v>
      </c>
      <c r="J59" s="117" t="s">
        <v>1077</v>
      </c>
      <c r="K59" s="119">
        <v>327812120</v>
      </c>
      <c r="L59" s="65" t="s">
        <v>1148</v>
      </c>
      <c r="M59" s="67"/>
      <c r="N59" s="65" t="s">
        <v>27</v>
      </c>
      <c r="O59" s="65" t="s">
        <v>1148</v>
      </c>
      <c r="P59" s="79"/>
    </row>
    <row r="60" spans="1:16" s="7" customFormat="1" ht="24.75" customHeight="1" outlineLevel="1" x14ac:dyDescent="0.25">
      <c r="A60" s="140">
        <v>13</v>
      </c>
      <c r="B60" s="64"/>
      <c r="C60" s="65"/>
      <c r="D60" s="63"/>
      <c r="E60" s="141"/>
      <c r="F60" s="141"/>
      <c r="G60" s="156"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2655</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7" t="s">
        <v>2699</v>
      </c>
      <c r="E114" s="141">
        <v>43878</v>
      </c>
      <c r="F114" s="141">
        <v>44196</v>
      </c>
      <c r="G114" s="156">
        <f>IF(AND(E114&lt;&gt;"",F114&lt;&gt;""),((F114-E114)/30),"")</f>
        <v>10.6</v>
      </c>
      <c r="H114" s="116" t="s">
        <v>2702</v>
      </c>
      <c r="I114" s="117" t="s">
        <v>1070</v>
      </c>
      <c r="J114" s="117" t="s">
        <v>1077</v>
      </c>
      <c r="K114" s="119">
        <v>699150795</v>
      </c>
      <c r="L114" s="100" t="e">
        <f>+IF(AND(K114&gt;0,O114="Ejecución"),(K114/877802)*Tabla28[[#This Row],[% participación]],IF(AND(K114&gt;0,O114&lt;&gt;"Ejecución"),"-",""))</f>
        <v>#VALUE!</v>
      </c>
      <c r="M114" s="120" t="s">
        <v>1148</v>
      </c>
      <c r="N114" s="169" t="str">
        <f>+IF(M118="No",1,IF(M118="Si","Ingrese %",""))</f>
        <v/>
      </c>
      <c r="O114" s="158" t="s">
        <v>1150</v>
      </c>
      <c r="P114" s="78"/>
    </row>
    <row r="115" spans="1:16" s="6" customFormat="1" ht="24.75" customHeight="1" x14ac:dyDescent="0.25">
      <c r="A115" s="139">
        <v>2</v>
      </c>
      <c r="B115" s="157" t="s">
        <v>2664</v>
      </c>
      <c r="C115" s="159" t="s">
        <v>31</v>
      </c>
      <c r="D115" s="117" t="s">
        <v>2700</v>
      </c>
      <c r="E115" s="141">
        <v>43879</v>
      </c>
      <c r="F115" s="141">
        <v>44196</v>
      </c>
      <c r="G115" s="156">
        <f t="shared" ref="G115:G116" si="4">IF(AND(E115&lt;&gt;"",F115&lt;&gt;""),((F115-E115)/30),"")</f>
        <v>10.566666666666666</v>
      </c>
      <c r="H115" s="116" t="s">
        <v>2702</v>
      </c>
      <c r="I115" s="117" t="s">
        <v>1070</v>
      </c>
      <c r="J115" s="117" t="s">
        <v>1077</v>
      </c>
      <c r="K115" s="119">
        <v>1070392234</v>
      </c>
      <c r="L115" s="100" t="e">
        <f>+IF(AND(K115&gt;0,O115="Ejecución"),(K115/877802)*Tabla28[[#This Row],[% participación]],IF(AND(K115&gt;0,O115&lt;&gt;"Ejecución"),"-",""))</f>
        <v>#VALUE!</v>
      </c>
      <c r="M115" s="65" t="s">
        <v>1148</v>
      </c>
      <c r="N115" s="169" t="str">
        <f>+IF(M118="No",1,IF(M118="Si","Ingrese %",""))</f>
        <v/>
      </c>
      <c r="O115" s="158" t="s">
        <v>1150</v>
      </c>
      <c r="P115" s="78"/>
    </row>
    <row r="116" spans="1:16" s="6" customFormat="1" ht="24.75" customHeight="1" x14ac:dyDescent="0.25">
      <c r="A116" s="139">
        <v>3</v>
      </c>
      <c r="B116" s="157" t="s">
        <v>2664</v>
      </c>
      <c r="C116" s="159" t="s">
        <v>31</v>
      </c>
      <c r="D116" s="117" t="s">
        <v>2701</v>
      </c>
      <c r="E116" s="141">
        <v>43879</v>
      </c>
      <c r="F116" s="141">
        <v>44196</v>
      </c>
      <c r="G116" s="156">
        <f t="shared" si="4"/>
        <v>10.566666666666666</v>
      </c>
      <c r="H116" s="116" t="s">
        <v>2702</v>
      </c>
      <c r="I116" s="117" t="s">
        <v>1070</v>
      </c>
      <c r="J116" s="117" t="s">
        <v>1077</v>
      </c>
      <c r="K116" s="119">
        <v>1589508224</v>
      </c>
      <c r="L116" s="100" t="e">
        <f>+IF(AND(K116&gt;0,O116="Ejecución"),(K116/877802)*Tabla28[[#This Row],[% participación]],IF(AND(K116&gt;0,O116&lt;&gt;"Ejecución"),"-",""))</f>
        <v>#VALUE!</v>
      </c>
      <c r="M116" s="65" t="s">
        <v>1148</v>
      </c>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2659</v>
      </c>
      <c r="B163" s="204"/>
      <c r="C163" s="204"/>
      <c r="D163" s="204"/>
      <c r="E163" s="205"/>
      <c r="F163" s="206" t="s">
        <v>2660</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2657</v>
      </c>
      <c r="C168" s="230"/>
      <c r="D168" s="230"/>
      <c r="E168" s="8"/>
      <c r="F168" s="5"/>
      <c r="H168" s="81" t="s">
        <v>2656</v>
      </c>
      <c r="I168" s="211"/>
      <c r="J168" s="212"/>
      <c r="K168" s="212"/>
      <c r="L168" s="212"/>
      <c r="M168" s="212"/>
      <c r="N168" s="212"/>
      <c r="O168" s="21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2667</v>
      </c>
      <c r="B172" s="201"/>
      <c r="C172" s="201"/>
      <c r="D172" s="201"/>
      <c r="E172" s="201"/>
      <c r="F172" s="201"/>
      <c r="G172" s="201"/>
      <c r="H172" s="201"/>
      <c r="I172" s="201"/>
      <c r="J172" s="201"/>
      <c r="K172" s="201"/>
      <c r="L172" s="201"/>
      <c r="M172" s="201"/>
      <c r="N172" s="201"/>
      <c r="O172" s="202"/>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2668</v>
      </c>
      <c r="C176" s="221"/>
      <c r="D176" s="221"/>
      <c r="E176" s="221"/>
      <c r="F176" s="221"/>
      <c r="G176" s="221"/>
      <c r="H176" s="20"/>
      <c r="I176" s="174" t="s">
        <v>2674</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2671</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2668</v>
      </c>
      <c r="C179" s="187"/>
      <c r="D179" s="187"/>
      <c r="E179" s="167">
        <v>0.02</v>
      </c>
      <c r="F179" s="166">
        <v>0.01</v>
      </c>
      <c r="G179" s="161">
        <f>IF(F179&gt;0,SUM(E179+F179),"")</f>
        <v>0.03</v>
      </c>
      <c r="H179" s="5"/>
      <c r="I179" s="187" t="s">
        <v>2670</v>
      </c>
      <c r="J179" s="187"/>
      <c r="K179" s="187"/>
      <c r="L179" s="187"/>
      <c r="M179" s="168">
        <v>0.02</v>
      </c>
      <c r="O179" s="8"/>
      <c r="Q179" s="19"/>
      <c r="R179" s="155">
        <f>IF(M179&gt;0,SUM(L179+M179),"")</f>
        <v>0.02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12166908</v>
      </c>
      <c r="F185" s="92"/>
      <c r="G185" s="93"/>
      <c r="H185" s="88"/>
      <c r="I185" s="90" t="s">
        <v>2627</v>
      </c>
      <c r="J185" s="162">
        <f>+SUM(M179:M183)</f>
        <v>0.02</v>
      </c>
      <c r="K185" s="232" t="s">
        <v>2628</v>
      </c>
      <c r="L185" s="232"/>
      <c r="M185" s="94">
        <f>+J185*(SUM(K20:K35))</f>
        <v>8111272</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40932</v>
      </c>
      <c r="D193" s="5"/>
      <c r="E193" s="122">
        <v>26</v>
      </c>
      <c r="F193" s="5"/>
      <c r="G193" s="5"/>
      <c r="H193" s="143" t="s">
        <v>2703</v>
      </c>
      <c r="J193" s="5"/>
      <c r="K193" s="123">
        <v>40549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2658</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2704</v>
      </c>
      <c r="J211" s="27" t="s">
        <v>2622</v>
      </c>
      <c r="K211" s="144" t="s">
        <v>2706</v>
      </c>
      <c r="L211" s="21"/>
      <c r="M211" s="21"/>
      <c r="N211" s="21"/>
      <c r="O211" s="8"/>
    </row>
    <row r="212" spans="1:15" x14ac:dyDescent="0.25">
      <c r="A212" s="9"/>
      <c r="B212" s="27" t="s">
        <v>2619</v>
      </c>
      <c r="C212" s="143" t="s">
        <v>2703</v>
      </c>
      <c r="D212" s="21"/>
      <c r="G212" s="27" t="s">
        <v>2621</v>
      </c>
      <c r="H212" s="144" t="s">
        <v>2705</v>
      </c>
      <c r="J212" s="27" t="s">
        <v>2623</v>
      </c>
      <c r="K212" s="143"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terms/"/>
    <ds:schemaRef ds:uri="a65d333d-5b59-4810-bc94-b80d9325abbc"/>
    <ds:schemaRef ds:uri="http://purl.org/dc/elements/1.1/"/>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2020-12-29T00:51:49Z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