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CARPETA No. 3\PRIMERA INFANCIA 2021\UT SUCRE PRIMERA INFANCIAA 2021\"/>
    </mc:Choice>
  </mc:AlternateContent>
  <xr:revisionPtr revIDLastSave="0" documentId="13_ncr:1_{80C640D2-67F5-47FE-9115-4658DE84F999}"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9040" windowHeight="15840" tabRatio="610" activeTab="2"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<sst xmlns="http://schemas.openxmlformats.org/spreadsheetml/2006/main" count="4777" uniqueCount="2772">
  <si>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</si>
  <si>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</si>
  <si>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</si>
  <si>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</si>
  <si>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</si>
  <si>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</si>
  <si>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</si>
  <si>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</si>
  <si>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</si>
  <si>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</si>
  <si>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</si>
  <si>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</si>
  <si>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</si>
  <si>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</si>
  <si>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</si>
  <si>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</si>
  <si>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</si>
  <si>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</si>
  <si>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</si>
  <si>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</si>
  <si>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</si>
  <si>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</si>
  <si>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</si>
  <si>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</si>
  <si>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</si>
  <si>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</si>
  <si>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</si>
  <si>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</si>
  <si>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</si>
  <si>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</si>
  <si>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</si>
  <si>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</si>
  <si>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</si>
  <si>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</si>
  <si>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</si>
  <si>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</si>
  <si>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</si>
  <si>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</si>
  <si>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</si>
  <si>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</si>
  <si>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</si>
  <si>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</si>
  <si>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</si>
  <si>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</si>
  <si>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</si>
  <si>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</si>
  <si>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</si>
  <si>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</si>
  <si>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</si>
  <si>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</si>
  <si>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</si>
  <si>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</si>
  <si>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</si>
  <si>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</si>
  <si>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</si>
  <si>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</si>
  <si>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</si>
  <si>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</si>
  <si>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</si>
  <si>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</si>
  <si>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</si>
  <si>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</si>
  <si>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</si>
  <si>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</si>
  <si>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</si>
  <si>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</si>
  <si>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</si>
  <si>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</si>
  <si>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</si>
  <si>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</si>
  <si>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</si>
  <si>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</si>
  <si>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</si>
  <si>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</si>
  <si>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</si>
  <si>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</si>
  <si>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</si>
  <si>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</si>
  <si>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</si>
  <si>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</si>
  <si>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</si>
  <si>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</si>
  <si>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</si>
  <si>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</si>
  <si>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</si>
  <si>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</si>
  <si>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</si>
  <si>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</si>
  <si>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</si>
  <si>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</si>
  <si>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</si>
  <si>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</si>
  <si>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</si>
  <si>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</si>
  <si>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</si>
  <si>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</si>
  <si>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</si>
  <si>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</si>
  <si>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</si>
  <si>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</si>
  <si>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</si>
  <si>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</si>
  <si>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</si>
  <si>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</si>
  <si>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</si>
  <si>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</si>
  <si>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</si>
  <si>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</si>
  <si>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</si>
  <si>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</si>
  <si>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</si>
  <si>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</si>
  <si>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</si>
  <si>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</si>
  <si>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</si>
  <si>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</si>
  <si>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</si>
  <si>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</si>
  <si>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</si>
  <si>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</si>
  <si>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</si>
  <si>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</si>
  <si>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</si>
  <si>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</si>
  <si>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</si>
  <si>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</si>
  <si>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</si>
  <si>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</si>
  <si>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</si>
  <si>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</si>
  <si>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</si>
  <si>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</si>
  <si>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</si>
  <si>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</si>
  <si>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</si>
  <si>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</si>
  <si>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</si>
  <si>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</si>
  <si>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</si>
  <si>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</si>
  <si>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</si>
  <si>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</si>
  <si>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</si>
  <si>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</si>
  <si>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</si>
  <si>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</si>
  <si>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</si>
  <si>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</si>
  <si>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</si>
  <si>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</si>
  <si>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</si>
  <si>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</si>
  <si>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</si>
  <si>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</si>
  <si>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</si>
  <si>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</si>
  <si>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</si>
  <si>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</si>
  <si>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</si>
  <si>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</si>
  <si>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</si>
  <si>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</si>
  <si>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</si>
  <si>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</si>
  <si>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</si>
  <si>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</si>
  <si>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</si>
  <si>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</si>
  <si>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</si>
  <si>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</si>
  <si>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</si>
  <si>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</si>
  <si>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</si>
  <si>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</si>
  <si>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</si>
  <si>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</si>
  <si>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</si>
  <si>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</si>
  <si>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</si>
  <si>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</si>
  <si>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</si>
  <si>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</si>
  <si>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</si>
  <si>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</si>
  <si>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</si>
  <si>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</si>
  <si>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</si>
  <si>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</si>
  <si>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</si>
  <si>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</si>
  <si>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</si>
  <si>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</si>
  <si>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</si>
  <si>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</si>
  <si>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</si>
  <si>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</si>
  <si>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</si>
  <si>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</si>
  <si>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</si>
  <si>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</si>
  <si>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</si>
  <si>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</si>
  <si>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</si>
  <si>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</si>
  <si>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</si>
  <si>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</si>
  <si>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</si>
  <si>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</si>
  <si>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</si>
  <si>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</si>
  <si>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</si>
  <si>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</si>
  <si>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</si>
  <si>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</si>
  <si>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</si>
  <si>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</si>
  <si>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</si>
  <si>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</si>
  <si>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</si>
  <si>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</si>
  <si>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</si>
  <si>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</si>
  <si>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</si>
  <si>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</si>
  <si>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</si>
  <si>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</si>
  <si>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</si>
  <si>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</si>
  <si>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</si>
  <si>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</si>
  <si>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</si>
  <si>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</si>
  <si>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</si>
  <si>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</si>
  <si>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</si>
  <si>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</si>
  <si>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</si>
  <si>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</si>
  <si>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</si>
  <si>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</si>
  <si>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</si>
  <si>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</si>
  <si>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</si>
  <si>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</si>
  <si>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</si>
  <si>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</si>
  <si>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</si>
  <si>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</si>
  <si>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</si>
  <si>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</si>
  <si>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</si>
  <si>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</si>
  <si>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</si>
  <si>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</si>
  <si>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</si>
  <si>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</si>
  <si>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</si>
  <si>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</si>
  <si>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</si>
  <si>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</si>
  <si>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</si>
  <si>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</si>
  <si>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</si>
  <si>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</si>
  <si>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</si>
  <si>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</si>
  <si>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</si>
  <si>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</si>
  <si>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</si>
  <si>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</si>
  <si>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</si>
  <si>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</si>
  <si>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</si>
  <si>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</si>
  <si>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</si>
  <si>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</si>
  <si>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</si>
  <si>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</si>
  <si>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</si>
  <si>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</si>
  <si>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</si>
  <si>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</si>
  <si>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</si>
  <si>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</si>
  <si>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</si>
  <si>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</si>
  <si>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</si>
  <si>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</si>
  <si>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</si>
  <si>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</si>
  <si>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</si>
  <si>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</si>
  <si>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</si>
  <si>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</si>
  <si>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</si>
  <si>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</si>
  <si>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</si>
  <si>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</si>
  <si>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</si>
  <si>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</si>
  <si>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</si>
  <si>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</si>
  <si>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</si>
  <si>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</si>
  <si>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</si>
  <si>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</si>
  <si>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</si>
  <si>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</si>
  <si>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</si>
  <si>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</si>
  <si>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</si>
  <si>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</si>
  <si>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</si>
  <si>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</si>
  <si>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</si>
  <si>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</si>
  <si>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</si>
  <si>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</si>
  <si>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</si>
  <si>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</si>
  <si>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</si>
  <si>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</si>
  <si>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</si>
  <si>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</si>
  <si>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</si>
  <si>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</si>
  <si>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</si>
  <si>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</si>
  <si>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</si>
  <si>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</si>
  <si>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</si>
  <si>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</si>
  <si>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</si>
  <si>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</si>
  <si>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</si>
  <si>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</si>
  <si>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</si>
  <si>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</si>
  <si>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</si>
  <si>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</si>
  <si>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</si>
  <si>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</si>
  <si>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</si>
  <si>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</si>
  <si>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</si>
  <si>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</si>
  <si>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</si>
  <si>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</si>
  <si>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</si>
  <si>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</si>
  <si>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</si>
  <si>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</si>
  <si>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</si>
  <si>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</si>
  <si>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</si>
  <si>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</si>
  <si>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</si>
  <si>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</si>
  <si>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</si>
  <si>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</si>
  <si>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</si>
  <si>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</si>
  <si>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</si>
  <si>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</si>
  <si>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</si>
  <si>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</si>
  <si>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</si>
  <si>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</si>
  <si>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</si>
  <si>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</si>
  <si>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</si>
  <si>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</si>
  <si>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</si>
  <si>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</si>
  <si>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</si>
  <si>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</si>
  <si>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</si>
  <si>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</si>
  <si>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</si>
  <si>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</si>
  <si>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</si>
  <si>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</si>
  <si>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</si>
  <si>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</si>
  <si>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</si>
  <si>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</si>
  <si>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</si>
  <si>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</si>
  <si>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</si>
  <si>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</si>
  <si>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</si>
  <si>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</si>
  <si>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</si>
  <si>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</si>
  <si>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</si>
  <si>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</si>
  <si>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</si>
  <si>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</si>
  <si>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</si>
  <si>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</si>
  <si>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</si>
  <si>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</si>
  <si>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</si>
  <si>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</si>
  <si>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</si>
  <si>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</si>
  <si>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</si>
  <si>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</si>
  <si>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</si>
  <si>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</si>
  <si>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</si>
  <si>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</si>
  <si>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</si>
  <si>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</si>
  <si>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</si>
  <si>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</si>
  <si>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</si>
  <si>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</si>
  <si>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</si>
  <si>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</si>
  <si>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</si>
  <si>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</si>
  <si>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</si>
  <si>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</si>
  <si>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</si>
  <si>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</si>
  <si>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</si>
  <si>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</si>
  <si>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</si>
  <si>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</si>
  <si>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</si>
  <si>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</si>
  <si>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</si>
  <si>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</si>
  <si>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</si>
  <si>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</si>
  <si>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</si>
  <si>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</si>
  <si>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</si>
  <si>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</si>
  <si>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</si>
  <si>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</si>
  <si>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</si>
  <si>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</si>
  <si>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</si>
  <si>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</si>
  <si>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</si>
  <si>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</si>
  <si>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</si>
  <si>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</si>
  <si>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</si>
  <si>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</si>
  <si>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</si>
  <si>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</si>
  <si>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</si>
  <si>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</si>
  <si>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</si>
  <si>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</si>
  <si>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</si>
  <si>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</si>
  <si>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</si>
  <si>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</si>
  <si>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</si>
  <si>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</si>
  <si>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</si>
  <si>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</si>
  <si>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</si>
  <si>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</si>
  <si>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</si>
  <si>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</si>
  <si>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</si>
  <si>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</si>
  <si>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</si>
  <si>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</si>
  <si>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</si>
  <si>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</si>
  <si>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</si>
  <si>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</si>
  <si>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</si>
  <si>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</si>
  <si>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</si>
  <si>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</si>
  <si>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</si>
  <si>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</si>
  <si>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</si>
  <si>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</si>
  <si>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</si>
  <si>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</si>
  <si>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</si>
  <si>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</si>
  <si>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</si>
  <si>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</si>
  <si>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</si>
  <si>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</si>
  <si>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</si>
  <si>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</si>
  <si>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</si>
  <si>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</si>
  <si>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</si>
  <si>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</si>
  <si>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</si>
  <si>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</si>
  <si>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</si>
  <si>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</si>
  <si>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</si>
  <si>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</si>
  <si>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</si>
  <si>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</si>
  <si>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</si>
  <si>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</si>
  <si>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</si>
  <si>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</si>
  <si>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</si>
  <si>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</si>
  <si>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</si>
  <si>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</si>
  <si>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</si>
  <si>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</si>
  <si>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</si>
  <si>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</si>
  <si>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</si>
  <si>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</si>
  <si>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</si>
  <si>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</si>
  <si>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</si>
  <si>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</si>
  <si>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</si>
  <si>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</si>
  <si>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</si>
  <si>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</si>
  <si>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</si>
  <si>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</si>
  <si>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</si>
  <si>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</si>
  <si>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</si>
  <si>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</si>
  <si>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</si>
  <si>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</si>
  <si>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</si>
  <si>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</si>
  <si>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</si>
  <si>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</si>
  <si>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</si>
  <si>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</si>
  <si>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</si>
  <si>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</si>
  <si>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</si>
  <si>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</si>
  <si>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</si>
  <si>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</si>
  <si>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</si>
  <si>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</si>
  <si>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</si>
  <si>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</si>
  <si>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</si>
  <si>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</si>
  <si>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</si>
  <si>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</si>
  <si>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</si>
  <si>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</si>
  <si>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</si>
  <si>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</si>
  <si>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</si>
  <si>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</si>
  <si>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</si>
  <si>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</si>
  <si>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</si>
  <si>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</si>
  <si>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</si>
  <si>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</si>
  <si>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</si>
  <si>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</si>
  <si>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</si>
  <si>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</si>
  <si>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</si>
  <si>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</si>
  <si>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</si>
  <si>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</si>
  <si>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</si>
  <si>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</si>
  <si>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</si>
  <si>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</si>
  <si>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</si>
  <si>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</si>
  <si>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</si>
  <si>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</si>
  <si>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</si>
  <si>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</si>
  <si>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</si>
  <si>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</si>
  <si>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</si>
  <si>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</si>
  <si>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</si>
  <si>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</si>
  <si>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</si>
  <si>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</si>
  <si>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</si>
  <si>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</si>
  <si>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</si>
  <si>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</si>
  <si>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</si>
  <si>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</si>
  <si>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</si>
  <si>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</si>
  <si>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</si>
  <si>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</si>
  <si>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</si>
  <si>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</si>
  <si>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</si>
  <si>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</si>
  <si>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</si>
  <si>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</si>
  <si>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</si>
  <si>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</si>
  <si>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</si>
  <si>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</si>
  <si>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</si>
  <si>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</si>
  <si>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</si>
  <si>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</si>
  <si>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</si>
  <si>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</si>
  <si>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</si>
  <si>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</si>
  <si>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</si>
  <si>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</si>
  <si>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</si>
  <si>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</si>
  <si>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</si>
  <si>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</si>
  <si>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</si>
  <si>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</si>
  <si>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</si>
  <si>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</si>
  <si>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</si>
  <si>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</si>
  <si>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</si>
  <si>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</si>
  <si>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</si>
  <si>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</si>
  <si>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</si>
  <si>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</si>
  <si>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</si>
  <si>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</si>
  <si>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</si>
  <si>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</si>
  <si>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</si>
  <si>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</si>
  <si>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</si>
  <si>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</si>
  <si>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</si>
  <si>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</si>
  <si>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</si>
  <si>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</si>
  <si>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</si>
  <si>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</si>
  <si>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</si>
  <si>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</si>
  <si>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</si>
  <si>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</si>
  <si>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</si>
  <si>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</si>
  <si>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</si>
  <si>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</si>
  <si>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</si>
  <si>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</si>
  <si>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</si>
  <si>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</si>
  <si>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</si>
  <si>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</si>
  <si>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</si>
  <si>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</si>
  <si>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</si>
  <si>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</si>
  <si>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</si>
  <si>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</si>
  <si>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</si>
  <si>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</si>
  <si>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</si>
  <si>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</si>
  <si>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</si>
  <si>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</si>
  <si>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</si>
  <si>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</si>
  <si>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</si>
  <si>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</si>
  <si>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</si>
  <si>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</si>
  <si>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</si>
  <si>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</si>
  <si>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</si>
  <si>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</si>
  <si>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</si>
  <si>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</si>
  <si>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</si>
  <si>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</si>
  <si>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</si>
  <si>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</si>
  <si>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</si>
  <si>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</si>
  <si>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</si>
  <si>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</si>
  <si>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</si>
  <si>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</si>
  <si>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</si>
  <si>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</si>
  <si>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</si>
  <si>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</si>
  <si>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</si>
  <si>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</si>
  <si>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</si>
  <si>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</si>
  <si>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</si>
  <si>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</si>
  <si>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</si>
  <si>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</si>
  <si>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</si>
  <si>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</si>
  <si>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</si>
  <si>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</si>
  <si>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</si>
  <si>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</si>
  <si>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</si>
  <si>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</si>
  <si>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</si>
  <si>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</si>
  <si>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</si>
  <si>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</si>
  <si>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</si>
  <si>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</si>
  <si>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</si>
  <si>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</si>
  <si>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</si>
  <si>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</si>
  <si>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</si>
  <si>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</si>
  <si>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</si>
  <si>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</si>
  <si>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</si>
  <si>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</si>
  <si>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</si>
  <si>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</si>
  <si>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</si>
  <si>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</si>
  <si>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</si>
  <si>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</si>
  <si>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</si>
  <si>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</si>
  <si>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</si>
  <si>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</si>
  <si>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</si>
  <si>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</si>
  <si>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</si>
  <si>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</si>
  <si>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</si>
  <si>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</si>
  <si>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</si>
  <si>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</si>
  <si>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</si>
  <si>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</si>
  <si>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</si>
  <si>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</si>
  <si>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</si>
  <si>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</si>
  <si>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</si>
  <si>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</si>
  <si>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</si>
  <si>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</si>
  <si>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</si>
  <si>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</si>
  <si>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</si>
  <si>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</si>
  <si>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</si>
  <si>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</si>
  <si>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</si>
  <si>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</si>
  <si>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</si>
  <si>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</si>
  <si>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</si>
  <si>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</si>
  <si>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</si>
  <si>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</si>
  <si>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</si>
  <si>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</si>
  <si>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</si>
  <si>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</si>
  <si>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</si>
  <si>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</si>
  <si>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</si>
  <si>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</si>
  <si>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</si>
  <si>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</si>
  <si>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</si>
  <si>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</si>
  <si>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</si>
  <si>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</si>
  <si>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</si>
  <si>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</si>
  <si>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</si>
  <si>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</si>
  <si>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</si>
  <si>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</si>
  <si>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</si>
  <si>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</si>
  <si>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</si>
  <si>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</si>
  <si>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</si>
  <si>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</si>
  <si>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</si>
  <si>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</si>
  <si>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</si>
  <si>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</si>
  <si>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</si>
  <si>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</si>
  <si>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</si>
  <si>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</si>
  <si>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</si>
  <si>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</si>
  <si>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</si>
  <si>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</si>
  <si>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</si>
  <si>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</si>
  <si>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</si>
  <si>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</si>
  <si>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</si>
  <si>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</si>
  <si>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</si>
  <si>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</si>
  <si>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</si>
  <si>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</si>
  <si>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</si>
  <si>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</si>
  <si>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</si>
  <si>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</si>
  <si>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</si>
  <si>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</si>
  <si>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</si>
  <si>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</si>
  <si>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</si>
  <si>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</si>
  <si>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</si>
  <si>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</si>
  <si>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</si>
  <si>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</si>
  <si>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</si>
  <si>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</si>
  <si>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</si>
  <si>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</si>
  <si>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</si>
  <si>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</si>
  <si>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</si>
  <si>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</si>
  <si>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</si>
  <si>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</si>
  <si>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</si>
  <si>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</si>
  <si>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</si>
  <si>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</si>
  <si>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</si>
  <si>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</si>
  <si>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</si>
  <si>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</si>
  <si>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</si>
  <si>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</si>
  <si>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</si>
  <si>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</si>
  <si>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</si>
  <si>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</si>
  <si>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</si>
  <si>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</si>
  <si>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</si>
  <si>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</si>
  <si>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</si>
  <si>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</si>
  <si>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</si>
  <si>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</si>
  <si>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</si>
  <si>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</si>
  <si>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</si>
  <si>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</si>
  <si>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</si>
  <si>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</si>
  <si>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</si>
  <si>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</si>
  <si>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</si>
  <si>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</si>
  <si>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</si>
  <si>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</si>
  <si>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</si>
  <si>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</si>
  <si>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</si>
  <si>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</si>
  <si>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</si>
  <si>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</si>
  <si>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</si>
  <si>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</si>
  <si>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</si>
  <si>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</si>
  <si>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</si>
  <si>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</si>
  <si>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</si>
  <si>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</si>
  <si>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</si>
  <si>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</si>
  <si>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</si>
  <si>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</si>
  <si>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</si>
  <si>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</si>
  <si>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</si>
  <si>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</si>
  <si>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</si>
  <si>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</si>
  <si>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</si>
  <si>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</si>
  <si>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</si>
  <si>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</si>
  <si>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</si>
  <si>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</si>
  <si>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</si>
  <si>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</si>
  <si>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</si>
  <si>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</si>
  <si>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</si>
  <si>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</si>
  <si>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</si>
  <si>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</si>
  <si>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</si>
  <si>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</si>
  <si>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</si>
  <si>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</si>
  <si>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</si>
  <si>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</si>
  <si>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</si>
  <si>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</si>
  <si>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</si>
  <si>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</si>
  <si>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</si>
  <si>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</si>
  <si>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</si>
  <si>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</si>
  <si>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</si>
  <si>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</si>
  <si>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</si>
  <si>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</si>
  <si>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</si>
  <si>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</si>
  <si>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</si>
  <si>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</si>
  <si>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</si>
  <si>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</si>
  <si>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</si>
  <si>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</si>
  <si>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</si>
  <si>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</si>
  <si>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</si>
  <si>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</si>
  <si>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</si>
  <si>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</si>
  <si>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</si>
  <si>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</si>
  <si>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</si>
  <si>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</si>
  <si>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</si>
  <si>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</si>
  <si>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</si>
  <si>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</si>
  <si>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</si>
  <si>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</si>
  <si>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</si>
  <si>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</si>
  <si>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</si>
  <si>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</si>
  <si>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</si>
  <si>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</si>
  <si>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</si>
  <si>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</si>
  <si>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</si>
  <si>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</si>
  <si>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</si>
  <si>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</si>
  <si>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</si>
  <si>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</si>
  <si>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</si>
  <si>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</si>
  <si>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</si>
  <si>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</si>
  <si>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</si>
  <si>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</si>
  <si>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</si>
  <si>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</si>
  <si>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</si>
  <si>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</si>
  <si>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</si>
  <si>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</si>
  <si>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</si>
  <si>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</si>
  <si>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</si>
  <si>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</si>
  <si>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</si>
  <si>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</si>
  <si>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</si>
  <si>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</si>
  <si>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</si>
  <si>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</si>
  <si>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</si>
  <si>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</si>
  <si>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</si>
  <si>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</si>
  <si>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</si>
  <si>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</si>
  <si>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</si>
  <si>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</si>
  <si>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</si>
  <si>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</si>
  <si>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</si>
  <si>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</si>
  <si>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</si>
  <si>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</si>
  <si>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</si>
  <si>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</si>
  <si>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</si>
  <si>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</si>
  <si>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</si>
  <si>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</si>
  <si>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</si>
  <si>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</si>
  <si>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</si>
  <si>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</si>
  <si>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</si>
  <si>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</si>
  <si>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</si>
  <si>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</si>
  <si>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</si>
  <si>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</si>
  <si>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</si>
  <si>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</si>
  <si>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</si>
  <si>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</si>
  <si>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</si>
  <si>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</si>
  <si>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</si>
  <si>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</si>
  <si>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</si>
  <si>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</si>
  <si>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</si>
  <si>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</si>
  <si>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</si>
  <si>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</si>
  <si>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</si>
  <si>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</si>
  <si>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</si>
  <si>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</si>
  <si>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</si>
  <si>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</si>
  <si>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</si>
  <si>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</si>
  <si>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</si>
  <si>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</si>
  <si>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</si>
  <si>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</si>
  <si>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</si>
  <si>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</si>
  <si>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</si>
  <si>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</si>
  <si>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</si>
  <si>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</si>
  <si>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</si>
  <si>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</si>
  <si>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</si>
  <si>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</si>
  <si>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</si>
  <si>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</si>
  <si>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</si>
  <si>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</si>
  <si>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</si>
  <si>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</si>
  <si>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</si>
  <si>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</si>
  <si>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</si>
  <si>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</si>
  <si>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</si>
  <si>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</si>
  <si>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</si>
  <si>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</si>
  <si>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</si>
  <si>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</si>
  <si>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</si>
  <si>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</si>
  <si>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</si>
  <si>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</si>
  <si>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</si>
  <si>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</si>
  <si>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</si>
  <si>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</si>
  <si>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</si>
  <si>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</si>
  <si>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</si>
  <si>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</si>
  <si>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</si>
  <si>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</si>
  <si>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</si>
  <si>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</si>
  <si>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</si>
  <si>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</si>
  <si>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</si>
  <si>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</si>
  <si>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</si>
  <si>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</si>
  <si>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</si>
  <si>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</si>
  <si>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</si>
  <si>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</si>
  <si>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</si>
  <si>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</si>
  <si>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</si>
  <si>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</si>
  <si>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</si>
  <si>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</si>
  <si>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</si>
  <si>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</si>
  <si>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</si>
  <si>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</si>
  <si>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</si>
  <si>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</si>
  <si>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</si>
  <si>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</si>
  <si>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</si>
  <si>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</si>
  <si>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</si>
  <si>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</si>
  <si>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</si>
  <si>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</si>
  <si>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</si>
  <si>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</si>
  <si>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</si>
  <si>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</si>
  <si>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</si>
  <si>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</si>
  <si>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</si>
  <si>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</si>
  <si>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</si>
  <si>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</si>
  <si>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</si>
  <si>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</si>
  <si>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</si>
  <si>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</si>
  <si>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</si>
  <si>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</si>
  <si>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</si>
  <si>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</si>
  <si>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</si>
  <si>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</si>
  <si>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</si>
  <si>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</si>
  <si>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</si>
  <si>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</si>
  <si>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</si>
  <si>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</si>
  <si>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</si>
  <si>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</si>
  <si>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</si>
  <si>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</si>
  <si>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</si>
  <si>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</si>
  <si>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</si>
  <si>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</si>
  <si>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</si>
  <si>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</si>
  <si>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</si>
  <si>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</si>
  <si>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</si>
  <si>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</si>
  <si>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</si>
  <si>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</si>
  <si>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</si>
  <si>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</si>
  <si>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</si>
  <si>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</si>
  <si>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</si>
  <si>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</si>
  <si>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</si>
  <si>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</si>
  <si>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</si>
  <si>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</si>
  <si>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</si>
  <si>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</si>
  <si>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</si>
  <si>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</si>
  <si>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</si>
  <si>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</si>
  <si>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</si>
  <si>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</si>
  <si>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</si>
  <si>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</si>
  <si>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</si>
  <si>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</si>
  <si>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</si>
  <si>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</si>
  <si>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</si>
  <si>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</si>
  <si>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</si>
  <si>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</si>
  <si>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</si>
  <si>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</si>
  <si>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</si>
  <si>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</si>
  <si>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</si>
  <si>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</si>
  <si>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</si>
  <si>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</si>
  <si>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</si>
  <si>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</si>
  <si>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</si>
  <si>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</si>
  <si>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</si>
  <si>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</si>
  <si>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</si>
  <si>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</si>
  <si>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</si>
  <si>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</si>
  <si>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</si>
  <si>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</si>
  <si>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</si>
  <si>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</si>
  <si>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</si>
  <si>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</si>
  <si>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</si>
  <si>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</si>
  <si>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</si>
  <si>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</si>
  <si>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</si>
  <si>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</si>
  <si>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</si>
  <si>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</si>
  <si>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</si>
  <si>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</si>
  <si>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</si>
  <si>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</si>
  <si>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</si>
  <si>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</si>
  <si>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</si>
  <si>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</si>
  <si>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</si>
  <si>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</si>
  <si>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</si>
  <si>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</si>
  <si>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</si>
  <si>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</si>
  <si>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</si>
  <si>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</si>
  <si>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</si>
  <si>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</si>
  <si>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</si>
  <si>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</si>
  <si>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</si>
  <si>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</si>
  <si>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</si>
  <si>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</si>
  <si>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</si>
  <si>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</si>
  <si>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</si>
  <si>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</si>
  <si>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</si>
  <si>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</si>
  <si>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</si>
  <si>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</si>
  <si>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</si>
  <si>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</si>
  <si>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</si>
  <si>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</si>
  <si>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</si>
  <si>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</si>
  <si>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</si>
  <si>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</si>
  <si>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</si>
  <si>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</si>
  <si>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</si>
  <si>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</si>
  <si>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</si>
  <si>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</si>
  <si>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</si>
  <si>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</si>
  <si>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</si>
  <si>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</si>
  <si>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</si>
  <si>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</si>
  <si>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</si>
  <si>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</si>
  <si>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</si>
  <si>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</si>
  <si>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</si>
  <si>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</si>
  <si>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</si>
  <si>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</si>
  <si>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</si>
  <si>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</si>
  <si>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</si>
  <si>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</si>
  <si>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</si>
  <si>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</si>
  <si>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</si>
  <si>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</si>
  <si>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</si>
  <si>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</si>
  <si>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</si>
  <si>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</si>
  <si>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</si>
  <si>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</si>
  <si>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</si>
  <si>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</si>
  <si>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</si>
  <si>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</si>
  <si>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</si>
  <si>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</si>
  <si>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</si>
  <si>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</si>
  <si>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</si>
  <si>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</si>
  <si>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</si>
  <si>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</si>
  <si>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</si>
  <si>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</si>
  <si>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</si>
  <si>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</si>
  <si>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</si>
  <si>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</si>
  <si>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</si>
  <si>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</si>
  <si>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</si>
  <si>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</si>
  <si>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</si>
  <si>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</si>
  <si>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</si>
  <si>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</si>
  <si>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</si>
  <si>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</si>
  <si>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</si>
  <si>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</si>
  <si>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</si>
  <si>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</si>
  <si>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</si>
  <si>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</si>
  <si>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</si>
  <si>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</si>
  <si>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</si>
  <si>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</si>
  <si>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</si>
  <si>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</si>
  <si>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</si>
  <si>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</si>
  <si>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</si>
  <si>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</si>
  <si>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</si>
  <si>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</si>
  <si>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</si>
  <si>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</si>
  <si>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</si>
  <si>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</si>
  <si>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</si>
  <si>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</si>
  <si>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</si>
  <si>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</si>
  <si>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</si>
  <si>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</si>
  <si>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</si>
  <si>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</si>
  <si>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</si>
  <si>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</si>
  <si>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</si>
  <si>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</si>
  <si>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</si>
  <si>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</si>
  <si>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</si>
  <si>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</si>
  <si>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</si>
  <si>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</si>
  <si>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</si>
  <si>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</si>
  <si>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</si>
  <si>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</si>
  <si>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</si>
  <si>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</si>
  <si>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</si>
  <si>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</si>
  <si>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</si>
  <si>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</si>
  <si>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</si>
  <si>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</si>
  <si>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</si>
  <si>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</si>
  <si>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</si>
  <si>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</si>
  <si>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</si>
  <si>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</si>
  <si>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</si>
  <si>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</si>
  <si>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</si>
  <si>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</si>
  <si>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</si>
  <si>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</si>
  <si>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</si>
  <si>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</si>
  <si>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</si>
  <si>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</si>
  <si>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</si>
  <si>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</si>
  <si>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</si>
  <si>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</si>
  <si>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</si>
  <si>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</si>
  <si>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</si>
  <si>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</si>
  <si>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</si>
  <si>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</si>
  <si>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</si>
  <si>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</si>
  <si>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</si>
  <si>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</si>
  <si>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</si>
  <si>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</si>
  <si>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</si>
  <si>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</si>
  <si>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</si>
  <si>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</si>
  <si>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</si>
  <si>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</si>
  <si>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</si>
  <si>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</si>
  <si>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</si>
  <si>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</si>
  <si>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</si>
  <si>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</si>
  <si>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</si>
  <si>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</si>
  <si>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</si>
  <si>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</si>
  <si>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</si>
  <si>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</si>
  <si>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</si>
  <si>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</si>
  <si>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</si>
  <si>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</si>
  <si>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</si>
  <si>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</si>
  <si>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</si>
  <si>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</si>
  <si>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</si>
  <si>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</si>
  <si>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</si>
  <si>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</si>
  <si>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</si>
  <si>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</si>
  <si>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</si>
  <si>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</si>
  <si>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</si>
  <si>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</si>
  <si>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</si>
  <si>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</si>
  <si>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</si>
  <si>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</si>
  <si>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</si>
  <si>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</si>
  <si>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</si>
  <si>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</si>
  <si>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</si>
  <si>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</si>
  <si>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</si>
  <si>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</si>
  <si>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</si>
  <si>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</si>
  <si>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</si>
  <si>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</si>
  <si>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</si>
  <si>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</si>
  <si>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</si>
  <si>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</si>
  <si>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</si>
  <si>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</si>
  <si>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</si>
  <si>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</si>
  <si>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</si>
  <si>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</si>
  <si>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</si>
  <si>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</si>
  <si>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</si>
  <si>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</si>
  <si>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</si>
  <si>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</si>
  <si>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</si>
  <si>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</si>
  <si>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</si>
  <si>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</si>
  <si>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</si>
  <si>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</si>
  <si>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</si>
  <si>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</si>
  <si>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</si>
  <si>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</si>
  <si>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</si>
  <si>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</si>
  <si>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</si>
  <si>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</si>
  <si>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</si>
  <si>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</si>
  <si>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</si>
  <si>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</si>
  <si>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</si>
  <si>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</si>
  <si>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</si>
  <si>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</si>
  <si>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</si>
  <si>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</si>
  <si>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</si>
  <si>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</si>
  <si>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</si>
  <si>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</si>
  <si>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</si>
  <si>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</si>
  <si>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</si>
  <si>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</si>
  <si>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</si>
  <si>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</si>
  <si>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</si>
  <si>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</si>
  <si>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</si>
  <si>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</si>
  <si>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</si>
  <si>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</si>
  <si>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</si>
  <si>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</si>
  <si>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</si>
  <si>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</si>
  <si>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</si>
  <si>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</si>
  <si>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</si>
  <si>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</si>
  <si>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</si>
  <si>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</si>
  <si>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</si>
  <si>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</si>
  <si>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</si>
  <si>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</si>
  <si>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</si>
  <si>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</si>
  <si>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</si>
  <si>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</si>
  <si>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</si>
  <si>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</si>
  <si>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</si>
  <si>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</si>
  <si>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</si>
  <si>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</si>
  <si>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</si>
  <si>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</si>
  <si>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</si>
  <si>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</si>
  <si>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</si>
  <si>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</si>
  <si>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</si>
  <si>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</si>
  <si>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</si>
  <si>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</si>
  <si>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</si>
  <si>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</si>
  <si>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</si>
  <si>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</si>
  <si>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</si>
  <si>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</si>
  <si>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</si>
  <si>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</si>
  <si>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</si>
  <si>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</si>
  <si>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</si>
  <si>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</si>
  <si>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</si>
  <si>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</si>
  <si>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</si>
  <si>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</si>
  <si>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</si>
  <si>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</si>
  <si>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</si>
  <si>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</si>
  <si>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</si>
  <si>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</si>
  <si>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</si>
  <si>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</si>
  <si>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</si>
  <si>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</si>
  <si>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</si>
  <si>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</si>
  <si>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</si>
  <si>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</si>
  <si>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</si>
  <si>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</si>
  <si>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</si>
  <si>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</si>
  <si>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</si>
  <si>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</si>
  <si>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</si>
  <si>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</si>
  <si>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</si>
  <si>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</si>
  <si>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</si>
  <si>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</si>
  <si>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</si>
  <si>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</si>
  <si>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</si>
  <si>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</si>
  <si>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</si>
  <si>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</si>
  <si>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</si>
  <si>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</si>
  <si>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</si>
  <si>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</si>
  <si>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</si>
  <si>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</si>
  <si>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</si>
  <si>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</si>
  <si>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</si>
  <si>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</si>
  <si>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</si>
  <si>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</si>
  <si>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</si>
  <si>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</si>
  <si>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</si>
  <si>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</si>
  <si>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</si>
  <si>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</si>
  <si>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</si>
  <si>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</si>
  <si>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</si>
  <si>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</si>
  <si>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</si>
  <si>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</si>
  <si>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</si>
  <si>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</si>
  <si>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</si>
  <si>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</si>
  <si>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</si>
  <si>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</si>
  <si>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</si>
  <si>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</si>
  <si>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</si>
  <si>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</si>
  <si>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</si>
  <si>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</si>
  <si>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</si>
  <si>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</si>
  <si>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</si>
  <si>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</si>
  <si>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</si>
  <si>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</si>
  <si>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</si>
  <si>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</si>
  <si>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</si>
  <si>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</si>
  <si>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</si>
  <si>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</si>
  <si>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</si>
  <si>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</si>
  <si>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</si>
  <si>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</si>
  <si>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</si>
  <si>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</si>
  <si>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</si>
  <si>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</si>
  <si>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</si>
  <si>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</si>
  <si>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</si>
  <si>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</si>
  <si>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</si>
  <si>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</si>
  <si>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</si>
  <si>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</si>
  <si>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</si>
  <si>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</si>
  <si>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</si>
  <si>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</si>
  <si>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</si>
  <si>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</si>
  <si>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</si>
  <si>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</si>
  <si>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</si>
  <si>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</si>
  <si>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</si>
  <si>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</si>
  <si>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</si>
  <si>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</si>
  <si>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</si>
  <si>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</si>
  <si>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</si>
  <si>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</si>
  <si>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</si>
  <si>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</si>
  <si>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</si>
  <si>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</si>
  <si>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</si>
  <si>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</si>
  <si>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</si>
  <si>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</si>
  <si>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</si>
  <si>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</si>
  <si>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</si>
  <si>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</si>
  <si>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</si>
  <si>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</si>
  <si>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</si>
  <si>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</si>
  <si>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</si>
  <si>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</si>
  <si>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</si>
  <si>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</si>
  <si>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</si>
  <si>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</si>
  <si>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</si>
  <si>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</si>
  <si>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</si>
  <si>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</si>
  <si>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</si>
  <si>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</si>
  <si>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</si>
  <si>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</si>
  <si>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</si>
  <si>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</si>
  <si>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</si>
  <si>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</si>
  <si>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</si>
  <si>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</si>
  <si>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</si>
  <si>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</si>
  <si>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</si>
  <si>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</si>
  <si>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</si>
  <si>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</si>
  <si>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</si>
  <si>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</si>
  <si>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</si>
  <si>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</si>
  <si>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</si>
  <si>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</si>
  <si>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</si>
  <si>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</si>
  <si>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</si>
  <si>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</si>
  <si>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</si>
  <si>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</si>
  <si>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</si>
  <si>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</si>
  <si>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</si>
  <si>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</si>
  <si>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</si>
  <si>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</si>
  <si>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</si>
  <si>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</si>
  <si>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</si>
  <si>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</si>
  <si>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</si>
  <si>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</si>
  <si>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</si>
  <si>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</si>
  <si>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</si>
  <si>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</si>
  <si>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</si>
  <si>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</si>
  <si>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</si>
  <si>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</si>
  <si>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</si>
  <si>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</si>
  <si>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</si>
  <si>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</si>
  <si>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</si>
  <si>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</si>
  <si>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</si>
  <si>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</si>
  <si>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</si>
  <si>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</si>
  <si>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</si>
  <si>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</si>
  <si>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</si>
  <si>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</si>
  <si>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</si>
  <si>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</si>
  <si>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</si>
  <si>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</si>
  <si>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</si>
  <si>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</si>
  <si>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</si>
  <si>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</si>
  <si>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</si>
  <si>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</si>
  <si>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</si>
  <si>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</si>
  <si>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</si>
  <si>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</si>
  <si>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</si>
  <si>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</si>
  <si>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</si>
  <si>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</si>
  <si>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</si>
  <si>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</si>
  <si>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</si>
  <si>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</si>
  <si>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</si>
  <si>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</si>
  <si>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</si>
  <si>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</si>
  <si>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</si>
  <si>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</si>
  <si>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</si>
  <si>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</si>
  <si>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</si>
  <si>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</si>
  <si>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</si>
  <si>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</si>
  <si>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</si>
  <si>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</si>
  <si>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</si>
  <si>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</si>
  <si>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</si>
  <si>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</si>
  <si>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</si>
  <si>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</si>
  <si>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</si>
  <si>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</si>
  <si>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</si>
  <si>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</si>
  <si>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</si>
  <si>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</si>
  <si>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</si>
  <si>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</si>
  <si>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</si>
  <si>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</si>
  <si>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</si>
  <si>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</si>
  <si>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</si>
  <si>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</si>
  <si>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</si>
  <si>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</si>
  <si>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</si>
  <si>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</si>
  <si>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</si>
  <si>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</si>
  <si>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</si>
  <si>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</si>
  <si>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</si>
  <si>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</si>
  <si>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</si>
  <si>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</si>
  <si>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</si>
  <si>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</si>
  <si>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</si>
  <si>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</si>
  <si>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</si>
  <si>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</si>
  <si>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</si>
  <si>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</si>
  <si>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</si>
  <si>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</si>
  <si>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</si>
  <si>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</si>
  <si>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</si>
  <si>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</si>
  <si>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</si>
  <si>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</si>
  <si>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</si>
  <si>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</si>
  <si>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</si>
  <si>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</si>
  <si>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</si>
  <si>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</si>
  <si>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</si>
  <si>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</si>
  <si>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</si>
  <si>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</si>
  <si>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</si>
  <si>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</si>
  <si>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</si>
  <si>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</si>
  <si>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</si>
  <si>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</si>
  <si>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</si>
  <si>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</si>
  <si>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</si>
  <si>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</si>
  <si>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</si>
  <si>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</si>
  <si>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</si>
  <si>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</si>
  <si>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</si>
  <si>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</si>
  <si>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</si>
  <si>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</si>
  <si>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</si>
  <si>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</si>
  <si>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</si>
  <si>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</si>
  <si>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</si>
  <si>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</si>
  <si>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</si>
  <si>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</si>
  <si>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</si>
  <si>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</si>
  <si>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</si>
  <si>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</si>
  <si>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</si>
  <si>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</si>
  <si>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</si>
  <si>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</si>
  <si>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</si>
  <si>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</si>
  <si>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</si>
  <si>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</si>
  <si>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</si>
  <si>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</si>
  <si>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</si>
  <si>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</si>
  <si>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</si>
  <si>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</si>
  <si>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</si>
  <si>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</si>
  <si>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</si>
  <si>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</si>
  <si>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</si>
  <si>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</si>
  <si>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</si>
  <si>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</si>
  <si>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</si>
  <si>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</si>
  <si>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</si>
  <si>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</si>
  <si>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</si>
  <si>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</si>
  <si>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</si>
  <si>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</si>
  <si>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</si>
  <si>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</si>
  <si>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</si>
  <si>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</si>
  <si>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</si>
  <si>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</si>
  <si>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</si>
  <si>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</si>
  <si>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</si>
  <si>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</si>
  <si>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</si>
  <si>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</si>
  <si>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</si>
  <si>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</si>
  <si>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</si>
  <si>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</si>
  <si>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</si>
  <si>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</si>
  <si>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</si>
  <si>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</si>
  <si>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</si>
  <si>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</si>
  <si>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</si>
  <si>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</si>
  <si>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</si>
  <si>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</si>
  <si>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</si>
  <si>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</si>
  <si>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</si>
  <si>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</si>
  <si>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</si>
  <si>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</si>
  <si>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</si>
  <si>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</si>
  <si>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</si>
  <si>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</si>
  <si>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</si>
  <si>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</si>
  <si>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</si>
  <si>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</si>
  <si>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</si>
  <si>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</si>
  <si>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</si>
  <si>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</si>
  <si>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</si>
  <si>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</si>
  <si>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</si>
  <si>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</si>
  <si>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</si>
  <si>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</si>
  <si>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</si>
  <si>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</si>
  <si>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</si>
  <si>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</si>
  <si>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</si>
  <si>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</si>
  <si>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</si>
  <si>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</si>
  <si>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</si>
  <si>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</si>
  <si>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</si>
  <si>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</si>
  <si>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</si>
  <si>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</si>
  <si>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</si>
  <si>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</si>
  <si>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</si>
  <si>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</si>
  <si>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</si>
  <si>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</si>
  <si>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</si>
  <si>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</si>
  <si>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</si>
  <si>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</si>
  <si>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</si>
  <si>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</si>
  <si>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</si>
  <si>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</si>
  <si>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</si>
  <si>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</si>
  <si>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</si>
  <si>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</si>
  <si>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</si>
  <si>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</si>
  <si>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</si>
  <si>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</si>
  <si>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</si>
  <si>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</si>
  <si>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</si>
  <si>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</si>
  <si>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</si>
  <si>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</si>
  <si>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</si>
  <si>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</si>
  <si>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</si>
  <si>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</si>
  <si>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</si>
  <si>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</si>
  <si>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</si>
  <si>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</si>
  <si>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</si>
  <si>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</si>
  <si>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</si>
  <si>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</si>
  <si>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</si>
  <si>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</si>
  <si>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</si>
  <si>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</si>
  <si>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</si>
  <si>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</si>
  <si>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</si>
  <si>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</si>
  <si>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</si>
  <si>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</si>
  <si>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</si>
  <si>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</si>
  <si>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</si>
  <si>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</si>
  <si>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</si>
  <si>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</si>
  <si>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</si>
  <si>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</si>
  <si>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</si>
  <si>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</si>
  <si>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</si>
  <si>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</si>
  <si>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</si>
  <si>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</si>
  <si>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</si>
  <si>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</si>
  <si>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</si>
  <si>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</si>
  <si>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</si>
  <si>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</si>
  <si>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</si>
  <si>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</si>
  <si>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</si>
  <si>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</si>
  <si>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</si>
  <si>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</si>
  <si>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</si>
  <si>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</si>
  <si>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</si>
  <si>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</si>
  <si>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</si>
  <si>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</si>
  <si>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</si>
  <si>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</si>
  <si>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</si>
  <si>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</si>
  <si>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</si>
  <si>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</si>
  <si>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</si>
  <si>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</si>
  <si>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</si>
  <si>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</si>
  <si>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</si>
  <si>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</si>
  <si>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</si>
  <si>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</si>
  <si>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</si>
  <si>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</si>
  <si>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</si>
  <si>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</si>
  <si>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</si>
  <si>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</si>
  <si>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</si>
  <si>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</si>
  <si>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</si>
  <si>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</si>
  <si>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</si>
  <si>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</si>
  <si>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</si>
  <si>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</si>
  <si>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</si>
  <si>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</si>
  <si>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</si>
  <si>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</si>
  <si>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</si>
  <si>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</si>
  <si>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</si>
  <si>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</si>
  <si>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</si>
  <si>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</si>
  <si>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</si>
  <si>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</si>
  <si>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</si>
  <si>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</si>
  <si>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</si>
  <si>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</si>
  <si>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</si>
  <si>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</si>
  <si>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</si>
  <si>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</si>
  <si>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</si>
  <si>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</si>
  <si>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</si>
  <si>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</si>
  <si>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</si>
  <si>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</si>
  <si>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</si>
  <si>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</si>
  <si>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</si>
  <si>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</si>
  <si>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</si>
  <si>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</si>
  <si>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</si>
  <si>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</si>
  <si>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</si>
  <si>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</si>
  <si>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</si>
  <si>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</si>
  <si>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</si>
  <si>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</si>
  <si>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</si>
  <si>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</si>
  <si>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</si>
  <si>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</si>
  <si>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</si>
  <si>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</si>
  <si>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</si>
  <si>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</si>
  <si>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</si>
  <si>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</si>
  <si>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</si>
  <si>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</si>
  <si>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</si>
  <si>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</si>
  <si>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</si>
  <si>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</si>
  <si>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</si>
  <si>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</si>
  <si>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</si>
  <si>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</si>
  <si>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</si>
  <si>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</si>
  <si>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</si>
  <si>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</si>
  <si>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</si>
  <si>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</si>
  <si>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</si>
  <si>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</si>
  <si>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</si>
  <si>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</si>
  <si>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</si>
  <si>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</si>
  <si>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</si>
  <si>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</si>
  <si>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</si>
  <si>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</si>
  <si>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</si>
  <si>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</si>
  <si>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</si>
  <si>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</si>
  <si>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</si>
  <si>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</si>
  <si>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</si>
  <si>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</si>
  <si>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</si>
  <si>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</si>
  <si>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</si>
  <si>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</si>
  <si>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</si>
  <si>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</si>
  <si>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</si>
  <si>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</si>
  <si>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</si>
  <si>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</si>
  <si>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</si>
  <si>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</si>
  <si>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</si>
  <si>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</si>
  <si>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</si>
  <si>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</si>
  <si>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</si>
  <si>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</si>
  <si>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</si>
  <si>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</si>
  <si>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</si>
  <si>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</si>
  <si>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</si>
  <si>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</si>
  <si>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</si>
  <si>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</si>
  <si>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</si>
  <si>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</si>
  <si>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</si>
  <si>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</si>
  <si>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</si>
  <si>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</si>
  <si>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</si>
  <si>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</si>
  <si>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</si>
  <si>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</si>
  <si>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</si>
  <si>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</si>
  <si>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</si>
  <si>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</si>
  <si>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</si>
  <si>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</si>
  <si>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</si>
  <si>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</si>
  <si>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</si>
  <si>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</si>
  <si>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</si>
  <si>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</si>
  <si>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</si>
  <si>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</si>
  <si>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</si>
  <si>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</si>
  <si>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</si>
  <si>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</si>
  <si>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</si>
  <si>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</si>
  <si>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</si>
  <si>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</si>
  <si>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</si>
  <si>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</si>
  <si>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</si>
  <si>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</si>
  <si>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</si>
  <si>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</si>
  <si>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</si>
  <si>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</si>
  <si>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</si>
  <si>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</si>
  <si>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</si>
  <si>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</si>
  <si>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</si>
  <si>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</si>
  <si>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</si>
  <si>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</si>
  <si>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</si>
  <si>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</si>
  <si>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</si>
  <si>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</si>
  <si>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</si>
  <si>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</si>
  <si>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</si>
  <si>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</si>
  <si>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</si>
  <si>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</si>
  <si>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</si>
  <si>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</si>
  <si>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</si>
  <si>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</si>
  <si>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</si>
  <si>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</si>
  <si>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</si>
  <si>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</si>
  <si>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</si>
  <si>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</si>
  <si>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</si>
  <si>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</si>
  <si>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</si>
  <si>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</si>
  <si>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</si>
  <si>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</si>
  <si>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</si>
  <si>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</si>
  <si>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</si>
  <si>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</si>
  <si>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</si>
  <si>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</si>
  <si>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</si>
  <si>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</si>
  <si>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</si>
  <si>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</si>
  <si>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</si>
  <si>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</si>
  <si>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</si>
  <si>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</si>
  <si>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</si>
  <si>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</si>
  <si>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</si>
  <si>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</si>
  <si>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</si>
  <si>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</si>
  <si>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</si>
  <si>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</si>
  <si>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</si>
  <si>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</si>
  <si>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</si>
  <si>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</si>
  <si>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</si>
  <si>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</si>
  <si>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</si>
  <si>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</si>
  <si>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</si>
  <si>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</si>
  <si>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</si>
  <si>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</si>
  <si>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</si>
  <si>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</si>
  <si>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</si>
  <si>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</si>
  <si>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</si>
  <si>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</si>
  <si>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</si>
  <si>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</si>
  <si>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</si>
  <si>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</si>
  <si>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</si>
  <si>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</si>
  <si>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</si>
  <si>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</si>
  <si>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</si>
  <si>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</si>
  <si>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</si>
  <si>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</si>
  <si>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</si>
  <si>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</si>
  <si>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</si>
  <si>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</si>
  <si>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</si>
  <si>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</si>
  <si>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</si>
  <si>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</si>
  <si>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</si>
  <si>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</si>
  <si>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</si>
  <si>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</si>
  <si>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</si>
  <si>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</si>
  <si>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</si>
  <si>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</si>
  <si>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</si>
  <si>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</si>
  <si>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</si>
  <si>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</si>
  <si>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</si>
  <si>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</si>
  <si>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</si>
  <si>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</si>
  <si>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</si>
  <si>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</si>
  <si>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</si>
  <si>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</si>
  <si>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</si>
  <si>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</si>
  <si>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</si>
  <si>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</si>
  <si>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</si>
  <si>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</si>
  <si>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</si>
  <si>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</si>
  <si>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</si>
  <si>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</si>
  <si>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</si>
  <si>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</si>
  <si>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</si>
  <si>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</si>
  <si>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</si>
  <si>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</si>
  <si>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</si>
  <si>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</si>
  <si>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</si>
  <si>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</si>
  <si>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</si>
  <si>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</si>
  <si>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</si>
  <si>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</si>
  <si>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</si>
  <si>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</si>
  <si>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</si>
  <si>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</si>
  <si>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</si>
  <si>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</si>
  <si>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</si>
  <si>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</si>
  <si>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</si>
  <si>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</si>
  <si>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</si>
  <si>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</si>
  <si>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</si>
  <si>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</si>
  <si>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</si>
  <si>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</si>
  <si>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</si>
  <si>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</si>
  <si>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</si>
  <si>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</si>
  <si>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</si>
  <si>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</si>
  <si>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</si>
  <si>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</si>
  <si>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</si>
  <si>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</si>
  <si>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</si>
  <si>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</si>
  <si>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</si>
  <si>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</si>
  <si>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</si>
  <si>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</si>
  <si>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</si>
  <si>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</si>
  <si>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</si>
  <si>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</si>
  <si>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</si>
  <si>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</si>
  <si>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</si>
  <si>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</si>
  <si>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</si>
  <si>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</si>
  <si>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</si>
  <si>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</si>
  <si>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</si>
  <si>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</si>
  <si>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</si>
  <si>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</si>
  <si>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</si>
  <si>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</si>
  <si>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</si>
  <si>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</si>
  <si>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</si>
  <si>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</si>
  <si>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</si>
  <si>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</si>
  <si>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</si>
  <si>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</si>
  <si>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</si>
  <si>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</si>
  <si>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</si>
  <si>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</si>
  <si>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</si>
  <si>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</si>
  <si>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</si>
  <si>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</si>
  <si>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</si>
  <si>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</si>
  <si>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</si>
  <si>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</si>
  <si>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</si>
  <si>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</si>
  <si>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</si>
  <si>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</si>
  <si>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</si>
  <si>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</si>
  <si>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</si>
  <si>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</si>
  <si>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</si>
  <si>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</si>
  <si>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</si>
  <si>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</si>
  <si>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</si>
  <si>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</si>
  <si>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</si>
  <si>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</si>
  <si>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</si>
  <si>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</si>
  <si>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</si>
  <si>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</si>
  <si>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</si>
  <si>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</si>
  <si>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</si>
  <si>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</si>
  <si>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</si>
  <si>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</si>
  <si>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</si>
  <si>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</si>
  <si>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</si>
  <si>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</si>
  <si>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</si>
  <si>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</si>
  <si>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</si>
  <si>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</si>
  <si>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</si>
  <si>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</si>
  <si>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</si>
  <si>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</si>
  <si>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</si>
  <si>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</si>
  <si>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</si>
  <si>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</si>
  <si>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</si>
  <si>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</si>
  <si>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</si>
  <si>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</si>
  <si>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</si>
  <si>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</si>
  <si>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</si>
  <si>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</si>
  <si>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</si>
  <si>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</si>
  <si>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</si>
  <si>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</si>
  <si>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</si>
  <si>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</si>
  <si>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</si>
  <si>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</si>
  <si>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</si>
  <si>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</si>
  <si>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</si>
  <si>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</si>
  <si>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</si>
  <si>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</si>
  <si>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</si>
  <si>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</si>
  <si>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</si>
  <si>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</si>
  <si>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</si>
  <si>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</si>
  <si>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</si>
  <si>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</si>
  <si>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</si>
  <si>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</si>
  <si>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</si>
  <si>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</si>
  <si>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</si>
  <si>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</si>
  <si>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</si>
  <si>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</si>
  <si>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</si>
  <si>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</si>
  <si>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</si>
  <si>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</si>
  <si>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</si>
  <si>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</si>
  <si>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</si>
  <si>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</si>
  <si>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</si>
  <si>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</si>
  <si>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</si>
  <si>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</si>
  <si>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</si>
  <si>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</si>
  <si>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</si>
  <si>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</si>
  <si>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</si>
  <si>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</si>
  <si>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</si>
  <si>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</si>
  <si>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</si>
  <si>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</si>
  <si>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</si>
  <si>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</si>
  <si>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</si>
  <si>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</si>
  <si>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</si>
  <si>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</si>
  <si>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</si>
  <si>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</si>
  <si>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</si>
  <si>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</si>
  <si>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</si>
  <si>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</si>
  <si>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</si>
  <si>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</si>
  <si>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</si>
  <si>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</si>
  <si>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</si>
  <si>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</si>
  <si>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</si>
  <si>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</si>
  <si>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</si>
  <si>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</si>
  <si>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</si>
  <si>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</si>
  <si>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</si>
  <si>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</si>
  <si>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</si>
  <si>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</si>
  <si>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</si>
  <si>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</si>
  <si>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</si>
  <si>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</si>
  <si>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</si>
  <si>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</si>
  <si>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</si>
  <si>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</si>
  <si>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</si>
  <si>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</si>
  <si>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</si>
  <si>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</si>
  <si>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</si>
  <si>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</si>
  <si>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</si>
  <si>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</si>
  <si>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</si>
  <si>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</si>
  <si>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</si>
  <si>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</si>
  <si>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</si>
  <si>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</si>
  <si>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</si>
  <si>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</si>
  <si>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</si>
  <si>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</si>
  <si>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</si>
  <si>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</si>
  <si>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</si>
  <si>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</si>
  <si>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</si>
  <si>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</si>
  <si>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</si>
  <si>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</si>
  <si>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</si>
  <si>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</si>
  <si>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</si>
  <si>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</si>
  <si>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</si>
  <si>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</si>
  <si>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</si>
  <si>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</si>
  <si>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</si>
  <si>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</si>
  <si>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</si>
  <si>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</si>
  <si>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</si>
  <si>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</si>
  <si>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</si>
  <si>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</si>
  <si>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</si>
  <si>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</si>
  <si>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</si>
  <si>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</si>
  <si>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</si>
  <si>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</si>
  <si>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</si>
  <si>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</si>
  <si>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</si>
  <si>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</si>
  <si>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</si>
  <si>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</si>
  <si>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</si>
  <si>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</si>
  <si>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</si>
  <si>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</si>
  <si>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</si>
  <si>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</si>
  <si>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</si>
  <si>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</si>
  <si>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</si>
  <si>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</si>
  <si>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</si>
  <si>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</si>
  <si>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</si>
  <si>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</si>
  <si>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</si>
  <si>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</si>
  <si>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</si>
  <si>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</si>
  <si>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</si>
  <si>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</si>
  <si>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</si>
  <si>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</si>
  <si>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</si>
  <si>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CENTRO EDUCATIVO GIMNASIO DEL SUR</t>
  </si>
  <si>
    <t>002-2014</t>
  </si>
  <si>
    <t>003-2015</t>
  </si>
  <si>
    <t>004-2016</t>
  </si>
  <si>
    <t>INSTITUCION EDUCATIVA GIMNASIO DEL ROSARIO</t>
  </si>
  <si>
    <t>008-2017</t>
  </si>
  <si>
    <t>002-2018</t>
  </si>
  <si>
    <t>002-2019</t>
  </si>
  <si>
    <t>004-2018</t>
  </si>
  <si>
    <t>CENTRO EDUCATIVO GIMNASIO MODERNO LAS MARGARITAS</t>
  </si>
  <si>
    <t>002-214</t>
  </si>
  <si>
    <t>006-2017</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</si>
  <si>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GIMNASIO DEL SUR, Sincelejo, Sucre durante el año lectivo 2014;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</si>
  <si>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2015;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</si>
  <si>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2016;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</si>
  <si>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</si>
  <si>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2018;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</si>
  <si>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</si>
  <si>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NO</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</si>
  <si>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</si>
  <si>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2014;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</si>
  <si>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2015;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</si>
  <si>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2016;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</si>
  <si>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2017; utilizando como estrategias pedagógicas el juego, el arte y la cultura a través  talleres teórico prácticos aplicados a niños, niñas, familia y comunidad.</t>
  </si>
  <si>
    <t>GERMAN ARRIETA ANGEL</t>
  </si>
  <si>
    <t>CRA 19  No. 28 A  - 47 SINCELEJO</t>
  </si>
  <si>
    <t>3017557389</t>
  </si>
  <si>
    <t>utsucreprimerainfancia2021@gmail.com</t>
  </si>
  <si>
    <t>CENTRO EDUCATIVO CRISTIANO EMANUEL</t>
  </si>
  <si>
    <t>23-2011</t>
  </si>
  <si>
    <t>23-2012</t>
  </si>
  <si>
    <t>23-2013</t>
  </si>
  <si>
    <t>23-2014</t>
  </si>
  <si>
    <t>23-2015</t>
  </si>
  <si>
    <t>23-2016</t>
  </si>
  <si>
    <t>23-2017</t>
  </si>
  <si>
    <t>23-2018</t>
  </si>
  <si>
    <t>23-2019</t>
  </si>
  <si>
    <t>23-2020</t>
  </si>
  <si>
    <t xml:space="preserve">ICBF </t>
  </si>
  <si>
    <t>151-2020</t>
  </si>
  <si>
    <t>001-2014</t>
  </si>
  <si>
    <t>009-2015</t>
  </si>
  <si>
    <t>005-2016</t>
  </si>
  <si>
    <t>003-2017</t>
  </si>
  <si>
    <t>007-2018</t>
  </si>
  <si>
    <t>004-2019</t>
  </si>
  <si>
    <t>Prestación de servicios de educación inicial en el marco de la atención integral a la primera infancia.</t>
  </si>
  <si>
    <t>$80.000.000</t>
  </si>
  <si>
    <t>$90.000.000</t>
  </si>
  <si>
    <t>$85.000.000</t>
  </si>
  <si>
    <t>$105.000.000</t>
  </si>
  <si>
    <t>$91.000.000</t>
  </si>
  <si>
    <t>$99.000.000</t>
  </si>
  <si>
    <t>$92.000.000</t>
  </si>
  <si>
    <t>$98.000.000</t>
  </si>
  <si>
    <t>$58.000.000</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</si>
  <si>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t>
  </si>
  <si>
    <t>Desarrollar procesos transversales de formación, orientación y acompañamiento tomandoDesarrollar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2014;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</si>
  <si>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2015;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</si>
  <si>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GIMNASIO DEL SUR, Sincelejo, Sucre durante el año lectivo 2016;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</si>
  <si>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2017;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</si>
  <si>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</si>
  <si>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t>
  </si>
  <si>
    <t>EDGARDO JOSE DAZA MORON</t>
  </si>
  <si>
    <t>INSTITUTO COLOMBIANO DE BIENESTAR FAMILIAR</t>
  </si>
  <si>
    <t>70-0261-2012</t>
  </si>
  <si>
    <t>70-0259-2012</t>
  </si>
  <si>
    <t>70-0183-2011</t>
  </si>
  <si>
    <t>70-0065-2011</t>
  </si>
  <si>
    <t>70-0122-2010</t>
  </si>
  <si>
    <t>0015-2017</t>
  </si>
  <si>
    <t>0020-2016</t>
  </si>
  <si>
    <t>0011-2015</t>
  </si>
  <si>
    <t>IPSI PALAIMA</t>
  </si>
  <si>
    <t>CONVENIO 001-2014</t>
  </si>
  <si>
    <t>CONVENIO 002-2013</t>
  </si>
  <si>
    <t>BRINDAR ATENCIÓN A LA PRIMERA INFANCIA NIÑOS Y NIÑAS MENORES DE 5 AÑOS EN SITUACIÓN DE VULNERABILIDAD.</t>
  </si>
  <si>
    <t xml:space="preserve">BRINDAR ATENCION INTEGRAL A LA PRIMERA INFANCIA, NIÑAS, NIÑOS Y MENORES DE 5 AÑOS EN SITUACIÓN DE VULNERABILIDAD, AFRODESCENDIENTES QUE NO RECIBEN ATENCIÓN EN LOS PROGRAMAS DEL ICBF, INCLUIDAS LAS TEMPORADAS DE VACACIONES.    </t>
  </si>
  <si>
    <t xml:space="preserve">BRINDAR ATENCION INTEGRAL A LA PRIMERA INFANCIA, NIÑAS, NIÑOS Y MENORES DE 5 AÑOS EN SITUACIÓN DE VULNERABILIDAD, AFRODESCENDIENTES QUE NO RECIBEN ATENCIÓN EN LOS PROGRAMAS DEL ICBF, INCLUIDAS LAS TEMPORADAS DE VACACIONES.  </t>
  </si>
  <si>
    <t>Realizar acompañamiento en la atención integral a niños y niñas menores de 5 años a través de actividades de recuperacion nutricional, psicosocial y ludiCOpedagógicas</t>
  </si>
  <si>
    <t>YENIS DEL CARMEN BONILLA HERAZO</t>
  </si>
  <si>
    <t>SUCRE PRIMERA INFANCIA 2021</t>
  </si>
  <si>
    <t>REALIZAR ACOMPAÑAMIENTO EN LA ATENCION INTEGRAL A NIÑOS Y NIÑAS MENORES DE 5 AÑOS A TRAVES DE ACTIVODADES DE RECUPERACIÓN NUTRICIONAL, PSICOSOCIAL Y LUDICOPEDAGOGICAS</t>
  </si>
  <si>
    <t>WALE KERU IPSI</t>
  </si>
  <si>
    <t>0002-03-2017</t>
  </si>
  <si>
    <t>0002-02-2013</t>
  </si>
  <si>
    <t>001-01-2014</t>
  </si>
  <si>
    <t>001/08/2015</t>
  </si>
  <si>
    <t>2021-70-10001729</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</si>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</sst>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1"/>
      <color rgb="FF222222"/>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3" borderId="0" xfId="0" applyFill="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33" fillId="0" borderId="0" xfId="0" applyFont="1" applyProtection="1">
      <protection locked="0"/>
    </xf>
    <xf numFmtId="0" fontId="10" fillId="3" borderId="41" xfId="0" applyFont="1" applyFill="1" applyBorder="1" applyProtection="1">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163" zoomScale="55" zoomScaleNormal="5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44194.823033912035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5" t="str">
        <f>HYPERLINK("#Integrante_1!A109","CAPACIDAD RESIDUAL")</f>
        <v>CAPACIDAD RESIDUAL</v>
      </c>
      <c r="F8" s="266"/>
      <c r="G8" s="267"/>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5" t="str">
        <f>HYPERLINK("#Integrante_1!A162","TALENTO HUMANO")</f>
        <v>TALENTO HUMANO</v>
      </c>
      <c r="F9" s="266"/>
      <c r="G9" s="267"/>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5" t="str">
        <f>HYPERLINK("#Integrante_1!F162","INFRAESTRUCTURA")</f>
        <v>INFRAESTRUCTURA</v>
      </c>
      <c r="F10" s="266"/>
      <c r="G10" s="267"/>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x14ac:dyDescent="0.25">
      <c r="A15" s="9"/>
      <c r="B15" s="32" t="s">
        <v>2640</v>
      </c>
      <c r="C15" s="192" t="s">
        <v>2770</v>
      </c>
      <c r="D15" s="35"/>
      <c r="E15" s="35"/>
      <c r="F15" s="5"/>
      <c r="G15" s="32" t="s">
        <v>1168</v>
      </c>
      <c r="H15" s="104" t="s">
        <v>453</v>
      </c>
      <c r="I15" s="32" t="s">
        <v>2629</v>
      </c>
      <c r="J15" s="109" t="s">
        <v>2637</v>
      </c>
      <c r="L15" s="262" t="s">
        <v>8</v>
      </c>
      <c r="M15" s="262"/>
      <c r="N15" s="175">
        <v>0.34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86">
        <v>900307989</v>
      </c>
      <c r="C20" s="5"/>
      <c r="D20" s="73"/>
      <c r="E20" s="152" t="s">
        <v>2669</v>
      </c>
      <c r="F20" s="154" t="s">
        <v>2763</v>
      </c>
      <c r="G20" s="5"/>
      <c r="H20" s="268"/>
      <c r="I20" s="141" t="s">
        <v>453</v>
      </c>
      <c r="J20" s="142" t="s">
        <v>963</v>
      </c>
      <c r="K20" s="143">
        <v>480699306</v>
      </c>
      <c r="L20" s="144"/>
      <c r="M20" s="144">
        <v>44561</v>
      </c>
      <c r="N20" s="127">
        <f>+(M20-L20)/30</f>
        <v>1485.3666666666666</v>
      </c>
      <c r="O20" s="130"/>
      <c r="U20" s="126"/>
      <c r="V20" s="106">
        <f ca="1">NOW()</f>
        <v>44194.823033912035</v>
      </c>
      <c r="W20" s="106">
        <f ca="1">NOW()</f>
        <v>44194.823033912035</v>
      </c>
    </row>
    <row r="21" spans="1:23" ht="30" customHeight="1" outlineLevel="1" x14ac:dyDescent="0.25">
      <c r="A21" s="9"/>
      <c r="B21" s="71"/>
      <c r="C21" s="5"/>
      <c r="D21" s="5"/>
      <c r="E21" s="5"/>
      <c r="F21" s="5"/>
      <c r="G21" s="5"/>
      <c r="H21" s="70"/>
      <c r="I21" s="141"/>
      <c r="J21" s="142"/>
      <c r="K21" s="143"/>
      <c r="L21" s="144"/>
      <c r="M21" s="144"/>
      <c r="N21" s="127">
        <f>+(M21-L21)/30</f>
        <v>0</v>
      </c>
      <c r="O21" s="131"/>
    </row>
    <row r="22" spans="1:23" ht="30" customHeight="1" outlineLevel="1" x14ac:dyDescent="0.25">
      <c r="A22" s="9"/>
      <c r="B22" s="71"/>
      <c r="C22" s="5"/>
      <c r="D22" s="5"/>
      <c r="E22" s="5"/>
      <c r="F22" s="5"/>
      <c r="G22" s="5"/>
      <c r="H22" s="70"/>
      <c r="I22" s="141"/>
      <c r="J22" s="142"/>
      <c r="K22" s="143"/>
      <c r="L22" s="144"/>
      <c r="M22" s="144"/>
      <c r="N22" s="128">
        <f t="shared" ref="N22:N33" si="0">+(M22-L22)/30</f>
        <v>0</v>
      </c>
      <c r="O22" s="131"/>
    </row>
    <row r="23" spans="1:23" ht="30" customHeight="1" outlineLevel="1" x14ac:dyDescent="0.25">
      <c r="A23" s="9"/>
      <c r="B23" s="102"/>
      <c r="C23" s="21"/>
      <c r="D23" s="21"/>
      <c r="E23" s="21"/>
      <c r="F23" s="5"/>
      <c r="G23" s="5"/>
      <c r="H23" s="70"/>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70"/>
      <c r="I24" s="141"/>
      <c r="J24" s="142"/>
      <c r="K24" s="143"/>
      <c r="L24" s="144"/>
      <c r="M24" s="144"/>
      <c r="N24" s="128">
        <f t="shared" si="0"/>
        <v>0</v>
      </c>
      <c r="O24" s="131"/>
    </row>
    <row r="25" spans="1:23" ht="30" customHeight="1" outlineLevel="1" x14ac:dyDescent="0.25">
      <c r="A25" s="9"/>
      <c r="B25" s="102"/>
      <c r="C25" s="21"/>
      <c r="D25" s="21"/>
      <c r="E25" s="21"/>
      <c r="F25" s="5"/>
      <c r="G25" s="5"/>
      <c r="H25" s="70"/>
      <c r="I25" s="141"/>
      <c r="J25" s="142"/>
      <c r="K25" s="143"/>
      <c r="L25" s="144"/>
      <c r="M25" s="144"/>
      <c r="N25" s="128">
        <f t="shared" si="0"/>
        <v>0</v>
      </c>
      <c r="O25" s="131"/>
    </row>
    <row r="26" spans="1:23" ht="30" customHeight="1" outlineLevel="1" x14ac:dyDescent="0.25">
      <c r="A26" s="9"/>
      <c r="B26" s="102"/>
      <c r="C26" s="21"/>
      <c r="D26" s="21"/>
      <c r="E26" s="21"/>
      <c r="F26" s="5"/>
      <c r="G26" s="5"/>
      <c r="H26" s="70"/>
      <c r="I26" s="141"/>
      <c r="J26" s="142"/>
      <c r="K26" s="143"/>
      <c r="L26" s="144"/>
      <c r="M26" s="144"/>
      <c r="N26" s="128">
        <f t="shared" si="0"/>
        <v>0</v>
      </c>
      <c r="O26" s="131"/>
    </row>
    <row r="27" spans="1:23" ht="30" customHeight="1" outlineLevel="1" x14ac:dyDescent="0.25">
      <c r="A27" s="9"/>
      <c r="B27" s="102"/>
      <c r="C27" s="21"/>
      <c r="D27" s="21"/>
      <c r="E27" s="21"/>
      <c r="F27" s="5"/>
      <c r="G27" s="5"/>
      <c r="H27" s="70"/>
      <c r="I27" s="141"/>
      <c r="J27" s="142"/>
      <c r="K27" s="143"/>
      <c r="L27" s="144"/>
      <c r="M27" s="144"/>
      <c r="N27" s="128">
        <f t="shared" si="0"/>
        <v>0</v>
      </c>
      <c r="O27" s="131"/>
    </row>
    <row r="28" spans="1:23" ht="30" customHeight="1" outlineLevel="1" x14ac:dyDescent="0.25">
      <c r="A28" s="9"/>
      <c r="B28" s="102"/>
      <c r="C28" s="21"/>
      <c r="D28" s="21"/>
      <c r="E28" s="21"/>
      <c r="F28" s="5"/>
      <c r="G28" s="5"/>
      <c r="H28" s="70"/>
      <c r="I28" s="141"/>
      <c r="J28" s="142"/>
      <c r="K28" s="143"/>
      <c r="L28" s="144"/>
      <c r="M28" s="144"/>
      <c r="N28" s="128">
        <f t="shared" si="0"/>
        <v>0</v>
      </c>
      <c r="O28" s="131"/>
    </row>
    <row r="29" spans="1:23" ht="30" customHeight="1" outlineLevel="1" x14ac:dyDescent="0.25">
      <c r="A29" s="9"/>
      <c r="B29" s="71"/>
      <c r="C29" s="5"/>
      <c r="D29" s="5"/>
      <c r="E29" s="5"/>
      <c r="F29" s="5"/>
      <c r="G29" s="5"/>
      <c r="H29" s="70"/>
      <c r="I29" s="141"/>
      <c r="J29" s="142"/>
      <c r="K29" s="143"/>
      <c r="L29" s="144"/>
      <c r="M29" s="144"/>
      <c r="N29" s="128">
        <f t="shared" si="0"/>
        <v>0</v>
      </c>
      <c r="O29" s="131"/>
    </row>
    <row r="30" spans="1:23" ht="30" customHeight="1" outlineLevel="1" x14ac:dyDescent="0.25">
      <c r="A30" s="9"/>
      <c r="B30" s="71"/>
      <c r="C30" s="5"/>
      <c r="D30" s="5"/>
      <c r="E30" s="5"/>
      <c r="F30" s="5"/>
      <c r="G30" s="5"/>
      <c r="H30" s="70"/>
      <c r="I30" s="141"/>
      <c r="J30" s="142"/>
      <c r="K30" s="143"/>
      <c r="L30" s="144"/>
      <c r="M30" s="144"/>
      <c r="N30" s="128">
        <f t="shared" si="0"/>
        <v>0</v>
      </c>
      <c r="O30" s="131"/>
    </row>
    <row r="31" spans="1:23" ht="30" customHeight="1" outlineLevel="1" x14ac:dyDescent="0.25">
      <c r="A31" s="9"/>
      <c r="B31" s="71"/>
      <c r="C31" s="5"/>
      <c r="D31" s="5"/>
      <c r="E31" s="5"/>
      <c r="F31" s="5"/>
      <c r="G31" s="5"/>
      <c r="H31" s="70"/>
      <c r="I31" s="141"/>
      <c r="J31" s="142"/>
      <c r="K31" s="143"/>
      <c r="L31" s="144"/>
      <c r="M31" s="144"/>
      <c r="N31" s="128">
        <f t="shared" si="0"/>
        <v>0</v>
      </c>
      <c r="O31" s="131"/>
    </row>
    <row r="32" spans="1:23" ht="30" customHeight="1" outlineLevel="1" x14ac:dyDescent="0.25">
      <c r="A32" s="9"/>
      <c r="B32" s="71"/>
      <c r="C32" s="5"/>
      <c r="D32" s="5"/>
      <c r="E32" s="5"/>
      <c r="F32" s="5"/>
      <c r="G32" s="5"/>
      <c r="H32" s="70"/>
      <c r="I32" s="141"/>
      <c r="J32" s="142"/>
      <c r="K32" s="143"/>
      <c r="L32" s="144"/>
      <c r="M32" s="144"/>
      <c r="N32" s="128">
        <f t="shared" si="0"/>
        <v>0</v>
      </c>
      <c r="O32" s="131"/>
    </row>
    <row r="33" spans="1:16" ht="30" customHeight="1" outlineLevel="1" x14ac:dyDescent="0.25">
      <c r="A33" s="9"/>
      <c r="B33" s="71"/>
      <c r="C33" s="5"/>
      <c r="D33" s="5"/>
      <c r="E33" s="5"/>
      <c r="F33" s="5"/>
      <c r="G33" s="5"/>
      <c r="H33" s="70"/>
      <c r="I33" s="141"/>
      <c r="J33" s="142"/>
      <c r="K33" s="143"/>
      <c r="L33" s="144"/>
      <c r="M33" s="144"/>
      <c r="N33" s="128">
        <f t="shared" si="0"/>
        <v>0</v>
      </c>
      <c r="O33" s="131"/>
    </row>
    <row r="34" spans="1:16" ht="30" customHeight="1" outlineLevel="1" x14ac:dyDescent="0.25">
      <c r="A34" s="9"/>
      <c r="B34" s="71"/>
      <c r="C34" s="5"/>
      <c r="D34" s="5"/>
      <c r="E34" s="5"/>
      <c r="F34" s="5"/>
      <c r="G34" s="5"/>
      <c r="H34" s="70"/>
      <c r="I34" s="141"/>
      <c r="J34" s="142"/>
      <c r="K34" s="143"/>
      <c r="L34" s="144"/>
      <c r="M34" s="144"/>
      <c r="N34" s="128">
        <f t="shared" ref="N34:N35" si="1">+(M34-L34)/30</f>
        <v>0</v>
      </c>
      <c r="O34" s="131"/>
    </row>
    <row r="35" spans="1:16" ht="30" customHeight="1" outlineLevel="1" x14ac:dyDescent="0.25">
      <c r="A35" s="9"/>
      <c r="B35" s="71"/>
      <c r="C35" s="5"/>
      <c r="D35" s="5"/>
      <c r="E35" s="5"/>
      <c r="F35" s="5"/>
      <c r="G35" s="5"/>
      <c r="H35" s="70"/>
      <c r="I35" s="141"/>
      <c r="J35" s="142"/>
      <c r="K35" s="143"/>
      <c r="L35" s="144"/>
      <c r="M35" s="144"/>
      <c r="N35" s="128">
        <f t="shared" si="1"/>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FUNDACION NACIONAL EN SERVICIOS DE INVERSION SOCIAL</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2771</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t="s">
        <v>2681</v>
      </c>
      <c r="C48" s="118" t="s">
        <v>32</v>
      </c>
      <c r="D48" s="115" t="s">
        <v>2682</v>
      </c>
      <c r="E48" s="137">
        <v>41671</v>
      </c>
      <c r="F48" s="137">
        <v>41973</v>
      </c>
      <c r="G48" s="164">
        <f>IF(AND(E48&lt;&gt;"",F48&lt;&gt;""),((F48-E48)/30),"")</f>
        <v>10.066666666666666</v>
      </c>
      <c r="H48" s="116" t="s">
        <v>2693</v>
      </c>
      <c r="I48" s="115" t="s">
        <v>453</v>
      </c>
      <c r="J48" s="115" t="s">
        <v>963</v>
      </c>
      <c r="K48" s="117">
        <v>18000000</v>
      </c>
      <c r="L48" s="118" t="s">
        <v>1148</v>
      </c>
      <c r="M48" s="111">
        <v>1</v>
      </c>
      <c r="N48" s="118" t="s">
        <v>2639</v>
      </c>
      <c r="O48" s="118" t="s">
        <v>26</v>
      </c>
      <c r="P48" s="79"/>
    </row>
    <row r="49" spans="1:16" s="6" customFormat="1" ht="24.75" customHeight="1" x14ac:dyDescent="0.25">
      <c r="A49" s="135">
        <v>2</v>
      </c>
      <c r="B49" s="116" t="s">
        <v>2681</v>
      </c>
      <c r="C49" s="118" t="s">
        <v>32</v>
      </c>
      <c r="D49" s="115" t="s">
        <v>2683</v>
      </c>
      <c r="E49" s="137">
        <v>42036</v>
      </c>
      <c r="F49" s="137">
        <v>42338</v>
      </c>
      <c r="G49" s="164">
        <f t="shared" ref="G49:G107" si="2">IF(AND(E49&lt;&gt;"",F49&lt;&gt;""),((F49-E49)/30),"")</f>
        <v>10.066666666666666</v>
      </c>
      <c r="H49" s="116" t="s">
        <v>2694</v>
      </c>
      <c r="I49" s="115" t="s">
        <v>453</v>
      </c>
      <c r="J49" s="115" t="s">
        <v>963</v>
      </c>
      <c r="K49" s="117">
        <v>20000000</v>
      </c>
      <c r="L49" s="118" t="s">
        <v>1148</v>
      </c>
      <c r="M49" s="111">
        <v>1</v>
      </c>
      <c r="N49" s="118" t="s">
        <v>2639</v>
      </c>
      <c r="O49" s="118" t="s">
        <v>26</v>
      </c>
      <c r="P49" s="79"/>
    </row>
    <row r="50" spans="1:16" s="6" customFormat="1" ht="24.75" customHeight="1" x14ac:dyDescent="0.25">
      <c r="A50" s="135">
        <v>3</v>
      </c>
      <c r="B50" s="116" t="s">
        <v>2681</v>
      </c>
      <c r="C50" s="118" t="s">
        <v>32</v>
      </c>
      <c r="D50" s="115" t="s">
        <v>2684</v>
      </c>
      <c r="E50" s="137">
        <v>42401</v>
      </c>
      <c r="F50" s="137">
        <v>42704</v>
      </c>
      <c r="G50" s="164">
        <f t="shared" si="2"/>
        <v>10.1</v>
      </c>
      <c r="H50" s="113" t="s">
        <v>2695</v>
      </c>
      <c r="I50" s="115" t="s">
        <v>453</v>
      </c>
      <c r="J50" s="115" t="s">
        <v>963</v>
      </c>
      <c r="K50" s="117">
        <v>22000000</v>
      </c>
      <c r="L50" s="118" t="s">
        <v>1148</v>
      </c>
      <c r="M50" s="111">
        <v>1</v>
      </c>
      <c r="N50" s="118" t="s">
        <v>2639</v>
      </c>
      <c r="O50" s="118" t="s">
        <v>26</v>
      </c>
      <c r="P50" s="79"/>
    </row>
    <row r="51" spans="1:16" s="6" customFormat="1" ht="24.75" customHeight="1" outlineLevel="1" x14ac:dyDescent="0.25">
      <c r="A51" s="135">
        <v>4</v>
      </c>
      <c r="B51" s="116" t="s">
        <v>2685</v>
      </c>
      <c r="C51" s="118" t="s">
        <v>32</v>
      </c>
      <c r="D51" s="115" t="s">
        <v>2686</v>
      </c>
      <c r="E51" s="137">
        <v>42767</v>
      </c>
      <c r="F51" s="137">
        <v>43069</v>
      </c>
      <c r="G51" s="164">
        <f t="shared" si="2"/>
        <v>10.066666666666666</v>
      </c>
      <c r="H51" s="116" t="s">
        <v>2696</v>
      </c>
      <c r="I51" s="115" t="s">
        <v>453</v>
      </c>
      <c r="J51" s="115" t="s">
        <v>963</v>
      </c>
      <c r="K51" s="117">
        <v>28000000</v>
      </c>
      <c r="L51" s="118" t="s">
        <v>1148</v>
      </c>
      <c r="M51" s="111">
        <v>1</v>
      </c>
      <c r="N51" s="118" t="s">
        <v>2639</v>
      </c>
      <c r="O51" s="118" t="s">
        <v>1148</v>
      </c>
      <c r="P51" s="79"/>
    </row>
    <row r="52" spans="1:16" s="7" customFormat="1" ht="24.75" customHeight="1" outlineLevel="1" x14ac:dyDescent="0.25">
      <c r="A52" s="136">
        <v>5</v>
      </c>
      <c r="B52" s="116" t="s">
        <v>2681</v>
      </c>
      <c r="C52" s="118" t="s">
        <v>32</v>
      </c>
      <c r="D52" s="115" t="s">
        <v>2687</v>
      </c>
      <c r="E52" s="137">
        <v>43132</v>
      </c>
      <c r="F52" s="137">
        <v>43434</v>
      </c>
      <c r="G52" s="164">
        <f t="shared" si="2"/>
        <v>10.066666666666666</v>
      </c>
      <c r="H52" s="113" t="s">
        <v>2697</v>
      </c>
      <c r="I52" s="115" t="s">
        <v>453</v>
      </c>
      <c r="J52" s="115" t="s">
        <v>963</v>
      </c>
      <c r="K52" s="117">
        <v>24000000</v>
      </c>
      <c r="L52" s="118" t="s">
        <v>1148</v>
      </c>
      <c r="M52" s="111">
        <v>1</v>
      </c>
      <c r="N52" s="118" t="s">
        <v>2639</v>
      </c>
      <c r="O52" s="118" t="s">
        <v>26</v>
      </c>
      <c r="P52" s="80"/>
    </row>
    <row r="53" spans="1:16" s="7" customFormat="1" ht="24.75" customHeight="1" outlineLevel="1" x14ac:dyDescent="0.25">
      <c r="A53" s="136">
        <v>6</v>
      </c>
      <c r="B53" s="116" t="s">
        <v>2685</v>
      </c>
      <c r="C53" s="118" t="s">
        <v>32</v>
      </c>
      <c r="D53" s="115" t="s">
        <v>2688</v>
      </c>
      <c r="E53" s="137">
        <v>43497</v>
      </c>
      <c r="F53" s="137">
        <v>43799</v>
      </c>
      <c r="G53" s="164">
        <f t="shared" si="2"/>
        <v>10.066666666666666</v>
      </c>
      <c r="H53" s="113" t="s">
        <v>2698</v>
      </c>
      <c r="I53" s="115" t="s">
        <v>453</v>
      </c>
      <c r="J53" s="115" t="s">
        <v>963</v>
      </c>
      <c r="K53" s="117">
        <v>30000000</v>
      </c>
      <c r="L53" s="118" t="s">
        <v>1148</v>
      </c>
      <c r="M53" s="111">
        <v>1</v>
      </c>
      <c r="N53" s="118" t="s">
        <v>2639</v>
      </c>
      <c r="O53" s="118" t="s">
        <v>2699</v>
      </c>
      <c r="P53" s="80"/>
    </row>
    <row r="54" spans="1:16" s="7" customFormat="1" ht="24.75" customHeight="1" outlineLevel="1" x14ac:dyDescent="0.25">
      <c r="A54" s="136">
        <v>7</v>
      </c>
      <c r="B54" s="116" t="s">
        <v>2681</v>
      </c>
      <c r="C54" s="118" t="s">
        <v>32</v>
      </c>
      <c r="D54" s="115" t="s">
        <v>2689</v>
      </c>
      <c r="E54" s="137">
        <v>43132</v>
      </c>
      <c r="F54" s="137">
        <v>43434</v>
      </c>
      <c r="G54" s="164">
        <f t="shared" si="2"/>
        <v>10.066666666666666</v>
      </c>
      <c r="H54" s="113" t="s">
        <v>2700</v>
      </c>
      <c r="I54" s="115" t="s">
        <v>453</v>
      </c>
      <c r="J54" s="115" t="s">
        <v>963</v>
      </c>
      <c r="K54" s="112">
        <v>25000000</v>
      </c>
      <c r="L54" s="118" t="s">
        <v>1148</v>
      </c>
      <c r="M54" s="111">
        <v>1</v>
      </c>
      <c r="N54" s="118" t="s">
        <v>2639</v>
      </c>
      <c r="O54" s="118" t="s">
        <v>26</v>
      </c>
      <c r="P54" s="80"/>
    </row>
    <row r="55" spans="1:16" s="7" customFormat="1" ht="24.75" customHeight="1" outlineLevel="1" x14ac:dyDescent="0.25">
      <c r="A55" s="136">
        <v>8</v>
      </c>
      <c r="B55" s="116" t="s">
        <v>2690</v>
      </c>
      <c r="C55" s="118" t="s">
        <v>32</v>
      </c>
      <c r="D55" s="115" t="s">
        <v>2691</v>
      </c>
      <c r="E55" s="137">
        <v>41671</v>
      </c>
      <c r="F55" s="137">
        <v>41973</v>
      </c>
      <c r="G55" s="164">
        <f t="shared" si="2"/>
        <v>10.066666666666666</v>
      </c>
      <c r="H55" s="116" t="s">
        <v>2701</v>
      </c>
      <c r="I55" s="115" t="s">
        <v>453</v>
      </c>
      <c r="J55" s="115" t="s">
        <v>984</v>
      </c>
      <c r="K55" s="112">
        <v>18000000</v>
      </c>
      <c r="L55" s="118" t="s">
        <v>1148</v>
      </c>
      <c r="M55" s="111">
        <v>1</v>
      </c>
      <c r="N55" s="118" t="s">
        <v>2639</v>
      </c>
      <c r="O55" s="118" t="s">
        <v>1148</v>
      </c>
      <c r="P55" s="80"/>
    </row>
    <row r="56" spans="1:16" s="7" customFormat="1" ht="24.75" customHeight="1" outlineLevel="1" x14ac:dyDescent="0.25">
      <c r="A56" s="136">
        <v>9</v>
      </c>
      <c r="B56" s="116" t="s">
        <v>2690</v>
      </c>
      <c r="C56" s="118" t="s">
        <v>32</v>
      </c>
      <c r="D56" s="115" t="s">
        <v>2683</v>
      </c>
      <c r="E56" s="137">
        <v>42036</v>
      </c>
      <c r="F56" s="137">
        <v>42338</v>
      </c>
      <c r="G56" s="164">
        <f t="shared" si="2"/>
        <v>10.066666666666666</v>
      </c>
      <c r="H56" s="116" t="s">
        <v>2702</v>
      </c>
      <c r="I56" s="115" t="s">
        <v>453</v>
      </c>
      <c r="J56" s="115" t="s">
        <v>984</v>
      </c>
      <c r="K56" s="112">
        <v>20000000</v>
      </c>
      <c r="L56" s="118" t="s">
        <v>1148</v>
      </c>
      <c r="M56" s="111">
        <v>1</v>
      </c>
      <c r="N56" s="118" t="s">
        <v>2639</v>
      </c>
      <c r="O56" s="118" t="s">
        <v>1148</v>
      </c>
      <c r="P56" s="80"/>
    </row>
    <row r="57" spans="1:16" s="7" customFormat="1" ht="24.75" customHeight="1" outlineLevel="1" x14ac:dyDescent="0.25">
      <c r="A57" s="136">
        <v>10</v>
      </c>
      <c r="B57" s="116" t="s">
        <v>2690</v>
      </c>
      <c r="C57" s="118" t="s">
        <v>32</v>
      </c>
      <c r="D57" s="115" t="s">
        <v>2684</v>
      </c>
      <c r="E57" s="137">
        <v>42401</v>
      </c>
      <c r="F57" s="137">
        <v>42704</v>
      </c>
      <c r="G57" s="164">
        <f t="shared" si="2"/>
        <v>10.1</v>
      </c>
      <c r="H57" s="116" t="s">
        <v>2703</v>
      </c>
      <c r="I57" s="115" t="s">
        <v>453</v>
      </c>
      <c r="J57" s="115" t="s">
        <v>984</v>
      </c>
      <c r="K57" s="117">
        <v>22000000</v>
      </c>
      <c r="L57" s="118" t="s">
        <v>1148</v>
      </c>
      <c r="M57" s="111">
        <v>1</v>
      </c>
      <c r="N57" s="118" t="s">
        <v>2639</v>
      </c>
      <c r="O57" s="118" t="s">
        <v>1148</v>
      </c>
      <c r="P57" s="80"/>
    </row>
    <row r="58" spans="1:16" s="7" customFormat="1" ht="24.75" customHeight="1" outlineLevel="1" x14ac:dyDescent="0.25">
      <c r="A58" s="136">
        <v>11</v>
      </c>
      <c r="B58" s="116" t="s">
        <v>2690</v>
      </c>
      <c r="C58" s="118" t="s">
        <v>32</v>
      </c>
      <c r="D58" s="115" t="s">
        <v>2692</v>
      </c>
      <c r="E58" s="137">
        <v>42767</v>
      </c>
      <c r="F58" s="137">
        <v>43069</v>
      </c>
      <c r="G58" s="164">
        <f t="shared" si="2"/>
        <v>10.066666666666666</v>
      </c>
      <c r="H58" s="116" t="s">
        <v>2704</v>
      </c>
      <c r="I58" s="115" t="s">
        <v>453</v>
      </c>
      <c r="J58" s="115" t="s">
        <v>984</v>
      </c>
      <c r="K58" s="117">
        <v>24000000</v>
      </c>
      <c r="L58" s="118" t="s">
        <v>1148</v>
      </c>
      <c r="M58" s="111">
        <v>1</v>
      </c>
      <c r="N58" s="118" t="s">
        <v>2639</v>
      </c>
      <c r="O58" s="118" t="s">
        <v>1148</v>
      </c>
      <c r="P58" s="80"/>
    </row>
    <row r="59" spans="1:16" s="7" customFormat="1" ht="24.75" customHeight="1" outlineLevel="1" x14ac:dyDescent="0.25">
      <c r="A59" s="136">
        <v>12</v>
      </c>
      <c r="B59" s="116" t="s">
        <v>2765</v>
      </c>
      <c r="C59" s="118" t="s">
        <v>32</v>
      </c>
      <c r="D59" s="115" t="s">
        <v>2766</v>
      </c>
      <c r="E59" s="137">
        <v>42772</v>
      </c>
      <c r="F59" s="137">
        <v>43081</v>
      </c>
      <c r="G59" s="164">
        <f t="shared" si="2"/>
        <v>10.3</v>
      </c>
      <c r="H59" s="113" t="s">
        <v>2764</v>
      </c>
      <c r="I59" s="115" t="s">
        <v>1154</v>
      </c>
      <c r="J59" s="115" t="s">
        <v>698</v>
      </c>
      <c r="K59" s="117">
        <v>6000000</v>
      </c>
      <c r="L59" s="118" t="s">
        <v>1148</v>
      </c>
      <c r="M59" s="111">
        <v>1</v>
      </c>
      <c r="N59" s="118" t="s">
        <v>1151</v>
      </c>
      <c r="O59" s="118" t="s">
        <v>1148</v>
      </c>
      <c r="P59" s="80"/>
    </row>
    <row r="60" spans="1:16" s="7" customFormat="1" ht="24.75" customHeight="1" outlineLevel="1" x14ac:dyDescent="0.25">
      <c r="A60" s="136">
        <v>13</v>
      </c>
      <c r="B60" s="116" t="s">
        <v>2765</v>
      </c>
      <c r="C60" s="118" t="s">
        <v>32</v>
      </c>
      <c r="D60" s="115" t="s">
        <v>2767</v>
      </c>
      <c r="E60" s="137">
        <v>41316</v>
      </c>
      <c r="F60" s="137">
        <v>41639</v>
      </c>
      <c r="G60" s="164">
        <f t="shared" si="2"/>
        <v>10.766666666666667</v>
      </c>
      <c r="H60" s="113" t="s">
        <v>2764</v>
      </c>
      <c r="I60" s="115" t="s">
        <v>1154</v>
      </c>
      <c r="J60" s="115" t="s">
        <v>698</v>
      </c>
      <c r="K60" s="117">
        <v>6000000</v>
      </c>
      <c r="L60" s="118" t="s">
        <v>1148</v>
      </c>
      <c r="M60" s="111">
        <v>1</v>
      </c>
      <c r="N60" s="118" t="s">
        <v>1151</v>
      </c>
      <c r="O60" s="118" t="s">
        <v>1148</v>
      </c>
      <c r="P60" s="80"/>
    </row>
    <row r="61" spans="1:16" s="7" customFormat="1" ht="24.75" customHeight="1" outlineLevel="1" x14ac:dyDescent="0.25">
      <c r="A61" s="136">
        <v>14</v>
      </c>
      <c r="B61" s="116" t="s">
        <v>2765</v>
      </c>
      <c r="C61" s="118" t="s">
        <v>32</v>
      </c>
      <c r="D61" s="115" t="s">
        <v>2768</v>
      </c>
      <c r="E61" s="137">
        <v>41640</v>
      </c>
      <c r="F61" s="137">
        <v>42004</v>
      </c>
      <c r="G61" s="164">
        <f t="shared" si="2"/>
        <v>12.133333333333333</v>
      </c>
      <c r="H61" s="116" t="s">
        <v>2764</v>
      </c>
      <c r="I61" s="115" t="s">
        <v>1154</v>
      </c>
      <c r="J61" s="115" t="s">
        <v>698</v>
      </c>
      <c r="K61" s="117">
        <v>15000000</v>
      </c>
      <c r="L61" s="118" t="s">
        <v>1148</v>
      </c>
      <c r="M61" s="111">
        <v>1</v>
      </c>
      <c r="N61" s="118" t="s">
        <v>1151</v>
      </c>
      <c r="O61" s="118" t="s">
        <v>1148</v>
      </c>
      <c r="P61" s="80"/>
    </row>
    <row r="62" spans="1:16" s="7" customFormat="1" ht="24.75" customHeight="1" outlineLevel="1" x14ac:dyDescent="0.25">
      <c r="A62" s="136">
        <v>15</v>
      </c>
      <c r="B62" s="116" t="s">
        <v>2765</v>
      </c>
      <c r="C62" s="118" t="s">
        <v>32</v>
      </c>
      <c r="D62" s="115" t="s">
        <v>2769</v>
      </c>
      <c r="E62" s="137">
        <v>42005</v>
      </c>
      <c r="F62" s="137">
        <v>42369</v>
      </c>
      <c r="G62" s="164">
        <f t="shared" si="2"/>
        <v>12.133333333333333</v>
      </c>
      <c r="H62" s="116" t="s">
        <v>2764</v>
      </c>
      <c r="I62" s="115" t="s">
        <v>1154</v>
      </c>
      <c r="J62" s="115" t="s">
        <v>698</v>
      </c>
      <c r="K62" s="117">
        <v>18000000</v>
      </c>
      <c r="L62" s="118" t="s">
        <v>1148</v>
      </c>
      <c r="M62" s="111">
        <v>1</v>
      </c>
      <c r="N62" s="118" t="s">
        <v>1151</v>
      </c>
      <c r="O62" s="118" t="s">
        <v>1148</v>
      </c>
      <c r="P62" s="80"/>
    </row>
    <row r="63" spans="1:16" s="7" customFormat="1" ht="24.75" customHeight="1" outlineLevel="1" x14ac:dyDescent="0.25">
      <c r="A63" s="136">
        <v>16</v>
      </c>
      <c r="B63" s="64"/>
      <c r="C63" s="65"/>
      <c r="D63" s="63"/>
      <c r="E63" s="137"/>
      <c r="F63" s="137"/>
      <c r="G63" s="164" t="str">
        <f t="shared" si="2"/>
        <v/>
      </c>
      <c r="H63" s="64"/>
      <c r="I63" s="63"/>
      <c r="J63" s="63"/>
      <c r="K63" s="66"/>
      <c r="L63" s="65"/>
      <c r="M63" s="67"/>
      <c r="N63" s="65"/>
      <c r="O63" s="65"/>
      <c r="P63" s="80"/>
    </row>
    <row r="64" spans="1:16" s="7" customFormat="1" ht="24.75" customHeight="1" outlineLevel="1" x14ac:dyDescent="0.25">
      <c r="A64" s="136">
        <v>17</v>
      </c>
      <c r="B64" s="64"/>
      <c r="C64" s="65"/>
      <c r="D64" s="63"/>
      <c r="E64" s="137"/>
      <c r="F64" s="137"/>
      <c r="G64" s="164" t="str">
        <f t="shared" si="2"/>
        <v/>
      </c>
      <c r="H64" s="64"/>
      <c r="I64" s="63"/>
      <c r="J64" s="63"/>
      <c r="K64" s="66"/>
      <c r="L64" s="65"/>
      <c r="M64" s="67"/>
      <c r="N64" s="65"/>
      <c r="O64" s="65"/>
      <c r="P64" s="80"/>
    </row>
    <row r="65" spans="1:16" s="7" customFormat="1" ht="24.75" customHeight="1" outlineLevel="1" x14ac:dyDescent="0.25">
      <c r="A65" s="136">
        <v>18</v>
      </c>
      <c r="B65" s="64"/>
      <c r="C65" s="65"/>
      <c r="D65" s="63"/>
      <c r="E65" s="137"/>
      <c r="F65" s="137"/>
      <c r="G65" s="164" t="str">
        <f t="shared" si="2"/>
        <v/>
      </c>
      <c r="H65" s="64"/>
      <c r="I65" s="63"/>
      <c r="J65" s="63"/>
      <c r="K65" s="66"/>
      <c r="L65" s="65"/>
      <c r="M65" s="67"/>
      <c r="N65" s="65"/>
      <c r="O65" s="65"/>
      <c r="P65" s="80"/>
    </row>
    <row r="66" spans="1:16" s="7" customFormat="1" ht="24.75" customHeight="1" outlineLevel="1" x14ac:dyDescent="0.25">
      <c r="A66" s="136">
        <v>19</v>
      </c>
      <c r="B66" s="64"/>
      <c r="C66" s="65"/>
      <c r="D66" s="63"/>
      <c r="E66" s="137"/>
      <c r="F66" s="137"/>
      <c r="G66" s="164" t="str">
        <f t="shared" si="2"/>
        <v/>
      </c>
      <c r="H66" s="64"/>
      <c r="I66" s="63"/>
      <c r="J66" s="63"/>
      <c r="K66" s="66"/>
      <c r="L66" s="65"/>
      <c r="M66" s="67"/>
      <c r="N66" s="65"/>
      <c r="O66" s="65"/>
      <c r="P66" s="80"/>
    </row>
    <row r="67" spans="1:16" s="7" customFormat="1" ht="24.75" customHeight="1" outlineLevel="1" x14ac:dyDescent="0.25">
      <c r="A67" s="136">
        <v>20</v>
      </c>
      <c r="B67" s="64"/>
      <c r="C67" s="65"/>
      <c r="D67" s="63"/>
      <c r="E67" s="137"/>
      <c r="F67" s="137"/>
      <c r="G67" s="164" t="str">
        <f t="shared" si="2"/>
        <v/>
      </c>
      <c r="H67" s="64"/>
      <c r="I67" s="63"/>
      <c r="J67" s="63"/>
      <c r="K67" s="66"/>
      <c r="L67" s="65"/>
      <c r="M67" s="67"/>
      <c r="N67" s="65"/>
      <c r="O67" s="65"/>
      <c r="P67" s="80"/>
    </row>
    <row r="68" spans="1:16" s="7" customFormat="1" ht="24.75" customHeight="1" outlineLevel="1" x14ac:dyDescent="0.25">
      <c r="A68" s="135">
        <v>21</v>
      </c>
      <c r="B68" s="116"/>
      <c r="C68" s="118"/>
      <c r="D68" s="115"/>
      <c r="E68" s="137"/>
      <c r="F68" s="137"/>
      <c r="G68" s="164" t="str">
        <f t="shared" si="2"/>
        <v/>
      </c>
      <c r="H68" s="116"/>
      <c r="I68" s="115"/>
      <c r="J68" s="115"/>
      <c r="K68" s="117"/>
      <c r="L68" s="118"/>
      <c r="M68" s="111"/>
      <c r="N68" s="118"/>
      <c r="O68" s="118"/>
      <c r="P68" s="80"/>
    </row>
    <row r="69" spans="1:16" s="7" customFormat="1" ht="24.75" customHeight="1" outlineLevel="1" x14ac:dyDescent="0.25">
      <c r="A69" s="135">
        <v>22</v>
      </c>
      <c r="B69" s="116"/>
      <c r="C69" s="118"/>
      <c r="D69" s="115"/>
      <c r="E69" s="137"/>
      <c r="F69" s="137"/>
      <c r="G69" s="164" t="str">
        <f t="shared" si="2"/>
        <v/>
      </c>
      <c r="H69" s="116"/>
      <c r="I69" s="115"/>
      <c r="J69" s="115"/>
      <c r="K69" s="117"/>
      <c r="L69" s="118"/>
      <c r="M69" s="111"/>
      <c r="N69" s="118"/>
      <c r="O69" s="118"/>
      <c r="P69" s="80"/>
    </row>
    <row r="70" spans="1:16" s="7" customFormat="1" ht="24.75" customHeight="1" outlineLevel="1" x14ac:dyDescent="0.25">
      <c r="A70" s="135">
        <v>23</v>
      </c>
      <c r="B70" s="116"/>
      <c r="C70" s="118"/>
      <c r="D70" s="115"/>
      <c r="E70" s="137"/>
      <c r="F70" s="137"/>
      <c r="G70" s="164" t="str">
        <f t="shared" si="2"/>
        <v/>
      </c>
      <c r="H70" s="116"/>
      <c r="I70" s="115"/>
      <c r="J70" s="115"/>
      <c r="K70" s="117"/>
      <c r="L70" s="118"/>
      <c r="M70" s="111"/>
      <c r="N70" s="118"/>
      <c r="O70" s="118"/>
      <c r="P70" s="80"/>
    </row>
    <row r="71" spans="1:16" s="7" customFormat="1" ht="24.75" customHeight="1" outlineLevel="1" x14ac:dyDescent="0.25">
      <c r="A71" s="135">
        <v>24</v>
      </c>
      <c r="B71" s="116"/>
      <c r="C71" s="118"/>
      <c r="D71" s="115"/>
      <c r="E71" s="137"/>
      <c r="F71" s="137"/>
      <c r="G71" s="164" t="str">
        <f t="shared" si="2"/>
        <v/>
      </c>
      <c r="H71" s="116"/>
      <c r="I71" s="115"/>
      <c r="J71" s="115"/>
      <c r="K71" s="117"/>
      <c r="L71" s="118"/>
      <c r="M71" s="111"/>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11"/>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11"/>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11"/>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11"/>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11"/>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11"/>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11"/>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11"/>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11"/>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11"/>
      <c r="N81" s="118"/>
      <c r="O81" s="118"/>
      <c r="P81" s="80"/>
    </row>
    <row r="82" spans="1:16" s="7" customFormat="1" ht="24.75" customHeight="1" outlineLevel="1" x14ac:dyDescent="0.25">
      <c r="A82" s="136">
        <v>35</v>
      </c>
      <c r="B82" s="116"/>
      <c r="C82" s="118"/>
      <c r="D82" s="115"/>
      <c r="E82" s="137"/>
      <c r="F82" s="137"/>
      <c r="G82" s="164" t="str">
        <f t="shared" si="2"/>
        <v/>
      </c>
      <c r="H82" s="116"/>
      <c r="I82" s="115"/>
      <c r="J82" s="115"/>
      <c r="K82" s="117"/>
      <c r="L82" s="118"/>
      <c r="M82" s="111"/>
      <c r="N82" s="118"/>
      <c r="O82" s="118"/>
      <c r="P82" s="80"/>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0"/>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0"/>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0"/>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0"/>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0"/>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0"/>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0"/>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0"/>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0"/>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0"/>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0"/>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0"/>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0"/>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0"/>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0"/>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0"/>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0"/>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0"/>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0"/>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0"/>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0"/>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0"/>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0"/>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0"/>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0"/>
    </row>
    <row r="108" spans="1:16" ht="29.45" customHeight="1" thickBot="1" x14ac:dyDescent="0.3">
      <c r="O108" s="177" t="str">
        <f>HYPERLINK("#Integrante_1!A1","INICIO")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4"/>
      <c r="E114" s="137"/>
      <c r="F114" s="137"/>
      <c r="G114" s="164" t="str">
        <f>IF(AND(E114&lt;&gt;"",F114&lt;&gt;""),((F114-E114)/30),"")</f>
        <v/>
      </c>
      <c r="H114" s="116"/>
      <c r="I114" s="115"/>
      <c r="J114" s="115"/>
      <c r="K114" s="117"/>
      <c r="L114" s="101" t="str">
        <f>+IF(AND(K114&gt;0,O114="Ejecución"),(K114/877802)*Tabla28[[#This Row],[% participación]],IF(AND(K114&gt;0,O114&lt;&gt;"Ejecución"),"-",""))</f>
        <v/>
      </c>
      <c r="M114" s="118"/>
      <c r="N114" s="173" t="str">
        <f>+IF(M116="No",1,IF(M116="Si","Ingrese %",""))</f>
        <v/>
      </c>
      <c r="O114" s="169" t="s">
        <v>1150</v>
      </c>
      <c r="P114" s="79"/>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1" t="str">
        <f>+IF(AND(K115&gt;0,O115="Ejecución"),(K115/877802)*Tabla28[[#This Row],[% participación]],IF(AND(K115&gt;0,O115&lt;&gt;"Ejecución"),"-",""))</f>
        <v/>
      </c>
      <c r="M115" s="65"/>
      <c r="N115" s="173" t="str">
        <f>+IF(M116="No",1,IF(M116="Si","Ingrese %",""))</f>
        <v/>
      </c>
      <c r="O115" s="169" t="s">
        <v>1150</v>
      </c>
      <c r="P115" s="79"/>
    </row>
    <row r="116" spans="1:16" s="6" customFormat="1" ht="24.75" customHeight="1" x14ac:dyDescent="0.25">
      <c r="A116" s="135">
        <v>3</v>
      </c>
      <c r="B116" s="167" t="s">
        <v>2671</v>
      </c>
      <c r="C116" s="168" t="s">
        <v>31</v>
      </c>
      <c r="D116" s="63"/>
      <c r="E116" s="137"/>
      <c r="F116" s="137"/>
      <c r="G116" s="164" t="str">
        <f t="shared" si="3"/>
        <v/>
      </c>
      <c r="H116" s="64"/>
      <c r="I116" s="63"/>
      <c r="J116" s="63"/>
      <c r="K116" s="68"/>
      <c r="L116" s="101" t="str">
        <f>+IF(AND(K116&gt;0,O116="Ejecución"),(K116/877802)*Tabla28[[#This Row],[% participación]],IF(AND(K116&gt;0,O116&lt;&gt;"Ejecución"),"-",""))</f>
        <v/>
      </c>
      <c r="M116" s="65"/>
      <c r="N116" s="173" t="str">
        <f t="shared" ref="N116:N160" si="4">+IF(M116="No",1,IF(M116="Si","Ingrese %",""))</f>
        <v/>
      </c>
      <c r="O116" s="169" t="s">
        <v>1150</v>
      </c>
      <c r="P116" s="79"/>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1" t="str">
        <f>+IF(AND(K117&gt;0,O117="Ejecución"),(K117/877802)*Tabla28[[#This Row],[% participación]],IF(AND(K117&gt;0,O117&lt;&gt;"Ejecución"),"-",""))</f>
        <v/>
      </c>
      <c r="M117" s="65"/>
      <c r="N117" s="173" t="str">
        <f t="shared" si="4"/>
        <v/>
      </c>
      <c r="O117" s="169" t="s">
        <v>1150</v>
      </c>
      <c r="P117" s="79"/>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1" t="str">
        <f>+IF(AND(K118&gt;0,O118="Ejecución"),(K118/877802)*Tabla28[[#This Row],[% participación]],IF(AND(K118&gt;0,O118&lt;&gt;"Ejecución"),"-",""))</f>
        <v/>
      </c>
      <c r="M118" s="65"/>
      <c r="N118" s="173" t="str">
        <f t="shared" si="4"/>
        <v/>
      </c>
      <c r="O118" s="169" t="s">
        <v>1150</v>
      </c>
      <c r="P118" s="80"/>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1" t="str">
        <f>+IF(AND(K119&gt;0,O119="Ejecución"),(K119/877802)*Tabla28[[#This Row],[% participación]],IF(AND(K119&gt;0,O119&lt;&gt;"Ejecución"),"-",""))</f>
        <v/>
      </c>
      <c r="M119" s="65"/>
      <c r="N119" s="173" t="str">
        <f t="shared" si="4"/>
        <v/>
      </c>
      <c r="O119" s="169" t="s">
        <v>1150</v>
      </c>
      <c r="P119" s="80"/>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1" t="str">
        <f>+IF(AND(K120&gt;0,O120="Ejecución"),(K120/877802)*Tabla28[[#This Row],[% participación]],IF(AND(K120&gt;0,O120&lt;&gt;"Ejecución"),"-",""))</f>
        <v/>
      </c>
      <c r="M120" s="65"/>
      <c r="N120" s="173" t="str">
        <f t="shared" si="4"/>
        <v/>
      </c>
      <c r="O120" s="169" t="s">
        <v>1150</v>
      </c>
      <c r="P120" s="80"/>
    </row>
    <row r="121" spans="1:16" s="7" customFormat="1" ht="24.75" customHeight="1" outlineLevel="1" x14ac:dyDescent="0.25">
      <c r="A121" s="136">
        <v>8</v>
      </c>
      <c r="B121" s="167" t="s">
        <v>2671</v>
      </c>
      <c r="C121" s="168" t="s">
        <v>31</v>
      </c>
      <c r="D121" s="63"/>
      <c r="E121" s="137"/>
      <c r="F121" s="137"/>
      <c r="G121" s="164" t="str">
        <f t="shared" si="5"/>
        <v/>
      </c>
      <c r="H121" s="103"/>
      <c r="I121" s="63"/>
      <c r="J121" s="63"/>
      <c r="K121" s="68"/>
      <c r="L121" s="101" t="str">
        <f>+IF(AND(K121&gt;0,O121="Ejecución"),(K121/877802)*Tabla28[[#This Row],[% participación]],IF(AND(K121&gt;0,O121&lt;&gt;"Ejecución"),"-",""))</f>
        <v/>
      </c>
      <c r="M121" s="65"/>
      <c r="N121" s="173" t="str">
        <f t="shared" si="4"/>
        <v/>
      </c>
      <c r="O121" s="169" t="s">
        <v>1150</v>
      </c>
      <c r="P121" s="80"/>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1" t="str">
        <f>+IF(AND(K122&gt;0,O122="Ejecución"),(K122/877802)*Tabla28[[#This Row],[% participación]],IF(AND(K122&gt;0,O122&lt;&gt;"Ejecución"),"-",""))</f>
        <v/>
      </c>
      <c r="M122" s="65"/>
      <c r="N122" s="173" t="str">
        <f t="shared" si="4"/>
        <v/>
      </c>
      <c r="O122" s="169" t="s">
        <v>1150</v>
      </c>
      <c r="P122" s="80"/>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1" t="str">
        <f>+IF(AND(K123&gt;0,O123="Ejecución"),(K123/877802)*Tabla28[[#This Row],[% participación]],IF(AND(K123&gt;0,O123&lt;&gt;"Ejecución"),"-",""))</f>
        <v/>
      </c>
      <c r="M123" s="65"/>
      <c r="N123" s="173" t="str">
        <f t="shared" si="4"/>
        <v/>
      </c>
      <c r="O123" s="169" t="s">
        <v>1150</v>
      </c>
      <c r="P123" s="80"/>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1" t="str">
        <f>+IF(AND(K124&gt;0,O124="Ejecución"),(K124/877802)*Tabla28[[#This Row],[% participación]],IF(AND(K124&gt;0,O124&lt;&gt;"Ejecución"),"-",""))</f>
        <v/>
      </c>
      <c r="M124" s="65"/>
      <c r="N124" s="173" t="str">
        <f t="shared" si="4"/>
        <v/>
      </c>
      <c r="O124" s="169" t="s">
        <v>1150</v>
      </c>
      <c r="P124" s="80"/>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1" t="str">
        <f>+IF(AND(K125&gt;0,O125="Ejecución"),(K125/877802)*Tabla28[[#This Row],[% participación]],IF(AND(K125&gt;0,O125&lt;&gt;"Ejecución"),"-",""))</f>
        <v/>
      </c>
      <c r="M125" s="65"/>
      <c r="N125" s="173" t="str">
        <f t="shared" si="4"/>
        <v/>
      </c>
      <c r="O125" s="169" t="s">
        <v>1150</v>
      </c>
      <c r="P125" s="80"/>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1" t="str">
        <f>+IF(AND(K126&gt;0,O126="Ejecución"),(K126/877802)*Tabla28[[#This Row],[% participación]],IF(AND(K126&gt;0,O126&lt;&gt;"Ejecución"),"-",""))</f>
        <v/>
      </c>
      <c r="M126" s="65"/>
      <c r="N126" s="173" t="str">
        <f t="shared" si="4"/>
        <v/>
      </c>
      <c r="O126" s="169" t="s">
        <v>1150</v>
      </c>
      <c r="P126" s="80"/>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1" t="str">
        <f>+IF(AND(K127&gt;0,O127="Ejecución"),(K127/877802)*Tabla28[[#This Row],[% participación]],IF(AND(K127&gt;0,O127&lt;&gt;"Ejecución"),"-",""))</f>
        <v/>
      </c>
      <c r="M127" s="65"/>
      <c r="N127" s="173" t="str">
        <f t="shared" si="4"/>
        <v/>
      </c>
      <c r="O127" s="169" t="s">
        <v>1150</v>
      </c>
      <c r="P127" s="80"/>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1" t="str">
        <f>+IF(AND(K128&gt;0,O128="Ejecución"),(K128/877802)*Tabla28[[#This Row],[% participación]],IF(AND(K128&gt;0,O128&lt;&gt;"Ejecución"),"-",""))</f>
        <v/>
      </c>
      <c r="M128" s="65"/>
      <c r="N128" s="173" t="str">
        <f t="shared" si="4"/>
        <v/>
      </c>
      <c r="O128" s="169" t="s">
        <v>1150</v>
      </c>
      <c r="P128" s="80"/>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1" t="str">
        <f>+IF(AND(K129&gt;0,O129="Ejecución"),(K129/877802)*Tabla28[[#This Row],[% participación]],IF(AND(K129&gt;0,O129&lt;&gt;"Ejecución"),"-",""))</f>
        <v/>
      </c>
      <c r="M129" s="65"/>
      <c r="N129" s="173" t="str">
        <f t="shared" si="4"/>
        <v/>
      </c>
      <c r="O129" s="169" t="s">
        <v>1150</v>
      </c>
      <c r="P129" s="80"/>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1" t="str">
        <f>+IF(AND(K130&gt;0,O130="Ejecución"),(K130/877802)*Tabla28[[#This Row],[% participación]],IF(AND(K130&gt;0,O130&lt;&gt;"Ejecución"),"-",""))</f>
        <v/>
      </c>
      <c r="M130" s="65"/>
      <c r="N130" s="173" t="str">
        <f t="shared" si="4"/>
        <v/>
      </c>
      <c r="O130" s="169" t="s">
        <v>1150</v>
      </c>
      <c r="P130" s="80"/>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1" t="str">
        <f>+IF(AND(K131&gt;0,O131="Ejecución"),(K131/877802)*Tabla28[[#This Row],[% participación]],IF(AND(K131&gt;0,O131&lt;&gt;"Ejecución"),"-",""))</f>
        <v/>
      </c>
      <c r="M131" s="65"/>
      <c r="N131" s="173" t="str">
        <f t="shared" si="4"/>
        <v/>
      </c>
      <c r="O131" s="169" t="s">
        <v>1150</v>
      </c>
      <c r="P131" s="80"/>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1" t="str">
        <f>+IF(AND(K132&gt;0,O132="Ejecución"),(K132/877802)*Tabla28[[#This Row],[% participación]],IF(AND(K132&gt;0,O132&lt;&gt;"Ejecución"),"-",""))</f>
        <v/>
      </c>
      <c r="M132" s="65"/>
      <c r="N132" s="173" t="str">
        <f t="shared" si="4"/>
        <v/>
      </c>
      <c r="O132" s="169" t="s">
        <v>1150</v>
      </c>
      <c r="P132" s="80"/>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1" t="str">
        <f>+IF(AND(K133&gt;0,O133="Ejecución"),(K133/877802)*Tabla28[[#This Row],[% participación]],IF(AND(K133&gt;0,O133&lt;&gt;"Ejecución"),"-",""))</f>
        <v/>
      </c>
      <c r="M133" s="65"/>
      <c r="N133" s="173" t="str">
        <f t="shared" si="4"/>
        <v/>
      </c>
      <c r="O133" s="169" t="s">
        <v>1150</v>
      </c>
      <c r="P133" s="80"/>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1" t="str">
        <f>+IF(AND(K134&gt;0,O134="Ejecución"),(K134/877802)*Tabla28[[#This Row],[% participación]],IF(AND(K134&gt;0,O134&lt;&gt;"Ejecución"),"-",""))</f>
        <v/>
      </c>
      <c r="M134" s="65"/>
      <c r="N134" s="173" t="str">
        <f t="shared" si="4"/>
        <v/>
      </c>
      <c r="O134" s="169" t="s">
        <v>1150</v>
      </c>
      <c r="P134" s="80"/>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1" t="str">
        <f>+IF(AND(K135&gt;0,O135="Ejecución"),(K135/877802)*Tabla28[[#This Row],[% participación]],IF(AND(K135&gt;0,O135&lt;&gt;"Ejecución"),"-",""))</f>
        <v/>
      </c>
      <c r="M135" s="65"/>
      <c r="N135" s="173" t="str">
        <f t="shared" si="4"/>
        <v/>
      </c>
      <c r="O135" s="169" t="s">
        <v>1150</v>
      </c>
      <c r="P135" s="80"/>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1" t="str">
        <f>+IF(AND(K136&gt;0,O136="Ejecución"),(K136/877802)*Tabla28[[#This Row],[% participación]],IF(AND(K136&gt;0,O136&lt;&gt;"Ejecución"),"-",""))</f>
        <v/>
      </c>
      <c r="M136" s="65"/>
      <c r="N136" s="173" t="str">
        <f t="shared" si="4"/>
        <v/>
      </c>
      <c r="O136" s="169" t="s">
        <v>1150</v>
      </c>
      <c r="P136" s="80"/>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1" t="str">
        <f>+IF(AND(K137&gt;0,O137="Ejecución"),(K137/877802)*Tabla28[[#This Row],[% participación]],IF(AND(K137&gt;0,O137&lt;&gt;"Ejecución"),"-",""))</f>
        <v/>
      </c>
      <c r="M137" s="65"/>
      <c r="N137" s="173" t="str">
        <f t="shared" si="4"/>
        <v/>
      </c>
      <c r="O137" s="169" t="s">
        <v>1150</v>
      </c>
      <c r="P137" s="80"/>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1" t="str">
        <f>+IF(AND(K138&gt;0,O138="Ejecución"),(K138/877802)*Tabla28[[#This Row],[% participación]],IF(AND(K138&gt;0,O138&lt;&gt;"Ejecución"),"-",""))</f>
        <v/>
      </c>
      <c r="M138" s="65"/>
      <c r="N138" s="173" t="str">
        <f t="shared" si="4"/>
        <v/>
      </c>
      <c r="O138" s="169" t="s">
        <v>1150</v>
      </c>
      <c r="P138" s="80"/>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1" t="str">
        <f>+IF(AND(K139&gt;0,O139="Ejecución"),(K139/877802)*Tabla28[[#This Row],[% participación]],IF(AND(K139&gt;0,O139&lt;&gt;"Ejecución"),"-",""))</f>
        <v/>
      </c>
      <c r="M139" s="65"/>
      <c r="N139" s="173" t="str">
        <f t="shared" si="4"/>
        <v/>
      </c>
      <c r="O139" s="169" t="s">
        <v>1150</v>
      </c>
      <c r="P139" s="80"/>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1" t="str">
        <f>+IF(AND(K140&gt;0,O140="Ejecución"),(K140/877802)*Tabla28[[#This Row],[% participación]],IF(AND(K140&gt;0,O140&lt;&gt;"Ejecución"),"-",""))</f>
        <v/>
      </c>
      <c r="M140" s="65"/>
      <c r="N140" s="173" t="str">
        <f t="shared" si="4"/>
        <v/>
      </c>
      <c r="O140" s="169" t="s">
        <v>1150</v>
      </c>
      <c r="P140" s="80"/>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1" t="str">
        <f>+IF(AND(K141&gt;0,O141="Ejecución"),(K141/877802)*Tabla28[[#This Row],[% participación]],IF(AND(K141&gt;0,O141&lt;&gt;"Ejecución"),"-",""))</f>
        <v/>
      </c>
      <c r="M141" s="65"/>
      <c r="N141" s="173" t="str">
        <f t="shared" si="4"/>
        <v/>
      </c>
      <c r="O141" s="169" t="s">
        <v>1150</v>
      </c>
      <c r="P141" s="80"/>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1" t="str">
        <f>+IF(AND(K142&gt;0,O142="Ejecución"),(K142/877802)*Tabla28[[#This Row],[% participación]],IF(AND(K142&gt;0,O142&lt;&gt;"Ejecución"),"-",""))</f>
        <v/>
      </c>
      <c r="M142" s="65"/>
      <c r="N142" s="173" t="str">
        <f t="shared" si="4"/>
        <v/>
      </c>
      <c r="O142" s="169" t="s">
        <v>1150</v>
      </c>
      <c r="P142" s="80"/>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1" t="str">
        <f>+IF(AND(K143&gt;0,O143="Ejecución"),(K143/877802)*Tabla28[[#This Row],[% participación]],IF(AND(K143&gt;0,O143&lt;&gt;"Ejecución"),"-",""))</f>
        <v/>
      </c>
      <c r="M143" s="65"/>
      <c r="N143" s="173" t="str">
        <f t="shared" si="4"/>
        <v/>
      </c>
      <c r="O143" s="169" t="s">
        <v>1150</v>
      </c>
      <c r="P143" s="80"/>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1" t="str">
        <f>+IF(AND(K144&gt;0,O144="Ejecución"),(K144/877802)*Tabla28[[#This Row],[% participación]],IF(AND(K144&gt;0,O144&lt;&gt;"Ejecución"),"-",""))</f>
        <v/>
      </c>
      <c r="M144" s="65"/>
      <c r="N144" s="173" t="str">
        <f t="shared" si="4"/>
        <v/>
      </c>
      <c r="O144" s="169" t="s">
        <v>1150</v>
      </c>
      <c r="P144" s="80"/>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1" t="str">
        <f>+IF(AND(K145&gt;0,O145="Ejecución"),(K145/877802)*Tabla28[[#This Row],[% participación]],IF(AND(K145&gt;0,O145&lt;&gt;"Ejecución"),"-",""))</f>
        <v/>
      </c>
      <c r="M145" s="65"/>
      <c r="N145" s="173" t="str">
        <f t="shared" si="4"/>
        <v/>
      </c>
      <c r="O145" s="169" t="s">
        <v>1150</v>
      </c>
      <c r="P145" s="80"/>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1" t="str">
        <f>+IF(AND(K146&gt;0,O146="Ejecución"),(K146/877802)*Tabla28[[#This Row],[% participación]],IF(AND(K146&gt;0,O146&lt;&gt;"Ejecución"),"-",""))</f>
        <v/>
      </c>
      <c r="M146" s="65"/>
      <c r="N146" s="173" t="str">
        <f t="shared" si="4"/>
        <v/>
      </c>
      <c r="O146" s="169" t="s">
        <v>1150</v>
      </c>
      <c r="P146" s="80"/>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1" t="str">
        <f>+IF(AND(K147&gt;0,O147="Ejecución"),(K147/877802)*Tabla28[[#This Row],[% participación]],IF(AND(K147&gt;0,O147&lt;&gt;"Ejecución"),"-",""))</f>
        <v/>
      </c>
      <c r="M147" s="65"/>
      <c r="N147" s="173" t="str">
        <f t="shared" si="4"/>
        <v/>
      </c>
      <c r="O147" s="169" t="s">
        <v>1150</v>
      </c>
      <c r="P147" s="80"/>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1" t="str">
        <f>+IF(AND(K148&gt;0,O148="Ejecución"),(K148/877802)*Tabla28[[#This Row],[% participación]],IF(AND(K148&gt;0,O148&lt;&gt;"Ejecución"),"-",""))</f>
        <v/>
      </c>
      <c r="M148" s="65"/>
      <c r="N148" s="173" t="str">
        <f t="shared" si="4"/>
        <v/>
      </c>
      <c r="O148" s="169" t="s">
        <v>1150</v>
      </c>
      <c r="P148" s="80"/>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1" t="str">
        <f>+IF(AND(K149&gt;0,O149="Ejecución"),(K149/877802)*Tabla28[[#This Row],[% participación]],IF(AND(K149&gt;0,O149&lt;&gt;"Ejecución"),"-",""))</f>
        <v/>
      </c>
      <c r="M149" s="65"/>
      <c r="N149" s="173" t="str">
        <f t="shared" si="4"/>
        <v/>
      </c>
      <c r="O149" s="169" t="s">
        <v>1150</v>
      </c>
      <c r="P149" s="80"/>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1" t="str">
        <f>+IF(AND(K150&gt;0,O150="Ejecución"),(K150/877802)*Tabla28[[#This Row],[% participación]],IF(AND(K150&gt;0,O150&lt;&gt;"Ejecución"),"-",""))</f>
        <v/>
      </c>
      <c r="M150" s="65"/>
      <c r="N150" s="173" t="str">
        <f t="shared" si="4"/>
        <v/>
      </c>
      <c r="O150" s="169" t="s">
        <v>1150</v>
      </c>
      <c r="P150" s="80"/>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1" t="str">
        <f>+IF(AND(K151&gt;0,O151="Ejecución"),(K151/877802)*Tabla28[[#This Row],[% participación]],IF(AND(K151&gt;0,O151&lt;&gt;"Ejecución"),"-",""))</f>
        <v/>
      </c>
      <c r="M151" s="65"/>
      <c r="N151" s="173" t="str">
        <f t="shared" si="4"/>
        <v/>
      </c>
      <c r="O151" s="169" t="s">
        <v>1150</v>
      </c>
      <c r="P151" s="80"/>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1" t="str">
        <f>+IF(AND(K152&gt;0,O152="Ejecución"),(K152/877802)*Tabla28[[#This Row],[% participación]],IF(AND(K152&gt;0,O152&lt;&gt;"Ejecución"),"-",""))</f>
        <v/>
      </c>
      <c r="M152" s="65"/>
      <c r="N152" s="173" t="str">
        <f t="shared" si="4"/>
        <v/>
      </c>
      <c r="O152" s="169" t="s">
        <v>1150</v>
      </c>
      <c r="P152" s="80"/>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1" t="str">
        <f>+IF(AND(K153&gt;0,O153="Ejecución"),(K153/877802)*Tabla28[[#This Row],[% participación]],IF(AND(K153&gt;0,O153&lt;&gt;"Ejecución"),"-",""))</f>
        <v/>
      </c>
      <c r="M153" s="65"/>
      <c r="N153" s="173" t="str">
        <f t="shared" si="4"/>
        <v/>
      </c>
      <c r="O153" s="169" t="s">
        <v>1150</v>
      </c>
      <c r="P153" s="80"/>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1" t="str">
        <f>+IF(AND(K154&gt;0,O154="Ejecución"),(K154/877802)*Tabla28[[#This Row],[% participación]],IF(AND(K154&gt;0,O154&lt;&gt;"Ejecución"),"-",""))</f>
        <v/>
      </c>
      <c r="M154" s="65"/>
      <c r="N154" s="173" t="str">
        <f t="shared" si="4"/>
        <v/>
      </c>
      <c r="O154" s="169" t="s">
        <v>1150</v>
      </c>
      <c r="P154" s="80"/>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1" t="str">
        <f>+IF(AND(K155&gt;0,O155="Ejecución"),(K155/877802)*Tabla28[[#This Row],[% participación]],IF(AND(K155&gt;0,O155&lt;&gt;"Ejecución"),"-",""))</f>
        <v/>
      </c>
      <c r="M155" s="65"/>
      <c r="N155" s="173" t="str">
        <f t="shared" si="4"/>
        <v/>
      </c>
      <c r="O155" s="169" t="s">
        <v>1150</v>
      </c>
      <c r="P155" s="80"/>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1" t="str">
        <f>+IF(AND(K156&gt;0,O156="Ejecución"),(K156/877802)*Tabla28[[#This Row],[% participación]],IF(AND(K156&gt;0,O156&lt;&gt;"Ejecución"),"-",""))</f>
        <v/>
      </c>
      <c r="M156" s="65"/>
      <c r="N156" s="173" t="str">
        <f t="shared" si="4"/>
        <v/>
      </c>
      <c r="O156" s="169" t="s">
        <v>1150</v>
      </c>
      <c r="P156" s="80"/>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1" t="str">
        <f>+IF(AND(K157&gt;0,O157="Ejecución"),(K157/877802)*Tabla28[[#This Row],[% participación]],IF(AND(K157&gt;0,O157&lt;&gt;"Ejecución"),"-",""))</f>
        <v/>
      </c>
      <c r="M157" s="65"/>
      <c r="N157" s="173" t="str">
        <f t="shared" si="4"/>
        <v/>
      </c>
      <c r="O157" s="169" t="s">
        <v>1150</v>
      </c>
      <c r="P157" s="80"/>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1" t="str">
        <f>+IF(AND(K158&gt;0,O158="Ejecución"),(K158/877802)*Tabla28[[#This Row],[% participación]],IF(AND(K158&gt;0,O158&lt;&gt;"Ejecución"),"-",""))</f>
        <v/>
      </c>
      <c r="M158" s="65"/>
      <c r="N158" s="173" t="str">
        <f t="shared" si="4"/>
        <v/>
      </c>
      <c r="O158" s="169" t="s">
        <v>1150</v>
      </c>
      <c r="P158" s="80"/>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1" t="str">
        <f>+IF(AND(K159&gt;0,O159="Ejecución"),(K159/877802)*Tabla28[[#This Row],[% participación]],IF(AND(K159&gt;0,O159&lt;&gt;"Ejecución"),"-",""))</f>
        <v/>
      </c>
      <c r="M159" s="65"/>
      <c r="N159" s="173" t="str">
        <f t="shared" si="4"/>
        <v/>
      </c>
      <c r="O159" s="169" t="s">
        <v>1150</v>
      </c>
      <c r="P159" s="80"/>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1" t="str">
        <f>+IF(AND(K160&gt;0,O160="Ejecución"),(K160/877802)*Tabla28[[#This Row],[% participación]],IF(AND(K160&gt;0,O160&lt;&gt;"Ejecución"),"-",""))</f>
        <v/>
      </c>
      <c r="M160" s="65"/>
      <c r="N160" s="173" t="str">
        <f t="shared" si="4"/>
        <v/>
      </c>
      <c r="O160" s="169" t="s">
        <v>1150</v>
      </c>
      <c r="P160" s="80"/>
    </row>
    <row r="161" spans="1:28" ht="23.1" customHeight="1" thickBot="1" x14ac:dyDescent="0.3">
      <c r="O161" s="177" t="str">
        <f>HYPERLINK("#Integrante_1!A1","INICIO")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7"/>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8"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8" t="s">
        <v>26</v>
      </c>
      <c r="E167" s="8"/>
      <c r="F167" s="5"/>
      <c r="G167" s="108" t="s">
        <v>26</v>
      </c>
      <c r="I167" s="237" t="s">
        <v>2648</v>
      </c>
      <c r="J167" s="238"/>
      <c r="K167" s="238"/>
      <c r="L167" s="238"/>
      <c r="M167" s="238"/>
      <c r="N167" s="238"/>
      <c r="O167" s="239"/>
      <c r="U167" s="51"/>
    </row>
    <row r="168" spans="1:28" x14ac:dyDescent="0.25">
      <c r="A168" s="9"/>
      <c r="B168" s="207" t="s">
        <v>2662</v>
      </c>
      <c r="C168" s="207"/>
      <c r="D168" s="207"/>
      <c r="E168" s="8"/>
      <c r="F168" s="5"/>
      <c r="H168" s="82" t="s">
        <v>2661</v>
      </c>
      <c r="I168" s="237"/>
      <c r="J168" s="238"/>
      <c r="K168" s="238"/>
      <c r="L168" s="238"/>
      <c r="M168" s="238"/>
      <c r="N168" s="238"/>
      <c r="O168" s="239"/>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7"/>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HYPERLINK("#Integrante_1!A1","INICIO")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28"/>
      <c r="S177" s="28" t="s">
        <v>2619</v>
      </c>
      <c r="T177" s="19"/>
      <c r="U177" s="19"/>
      <c r="V177" s="19"/>
      <c r="W177" s="19"/>
      <c r="X177" s="19"/>
      <c r="Y177" s="19"/>
      <c r="Z177" s="19"/>
      <c r="AA177" s="19"/>
      <c r="AB177" s="19"/>
    </row>
    <row r="178" spans="1:28" ht="23.25" x14ac:dyDescent="0.25">
      <c r="A178" s="9"/>
      <c r="B178" s="197"/>
      <c r="C178" s="198"/>
      <c r="D178" s="199"/>
      <c r="E178" s="28" t="s">
        <v>2621</v>
      </c>
      <c r="F178" s="28" t="s">
        <v>2622</v>
      </c>
      <c r="G178" s="28" t="s">
        <v>2623</v>
      </c>
      <c r="H178" s="5"/>
      <c r="I178" s="248"/>
      <c r="J178" s="249"/>
      <c r="K178" s="249"/>
      <c r="L178" s="250"/>
      <c r="M178" s="255"/>
      <c r="O178" s="8"/>
      <c r="Q178" s="19"/>
      <c r="R178" s="28" t="s">
        <v>2623</v>
      </c>
      <c r="S178" s="28" t="s">
        <v>2621</v>
      </c>
      <c r="T178" s="19"/>
      <c r="U178" s="19"/>
      <c r="V178" s="19"/>
      <c r="W178" s="19"/>
      <c r="X178" s="19"/>
      <c r="Y178" s="19"/>
      <c r="Z178" s="19"/>
      <c r="AA178" s="19"/>
      <c r="AB178" s="19"/>
    </row>
    <row r="179" spans="1:28" ht="23.25" x14ac:dyDescent="0.25">
      <c r="A179" s="9"/>
      <c r="B179" s="246" t="s">
        <v>2670</v>
      </c>
      <c r="C179" s="246"/>
      <c r="D179" s="246"/>
      <c r="E179" s="24">
        <v>0.02</v>
      </c>
      <c r="F179" s="170">
        <v>0.01</v>
      </c>
      <c r="G179" s="171">
        <f>IF(F179&gt;0,SUM(E179+F179),"")</f>
        <v>0.03</v>
      </c>
      <c r="H179" s="5"/>
      <c r="I179" s="251" t="s">
        <v>2674</v>
      </c>
      <c r="J179" s="252"/>
      <c r="K179" s="252"/>
      <c r="L179" s="253"/>
      <c r="M179" s="170"/>
      <c r="O179" s="8"/>
      <c r="Q179" s="19"/>
      <c r="R179" s="171" t="str">
        <f>IF(M179&gt;0,SUM(S179+M179),"")</f>
        <v/>
      </c>
      <c r="S179" s="24">
        <v>0.02</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0.03</v>
      </c>
      <c r="D185" s="92" t="s">
        <v>2633</v>
      </c>
      <c r="E185" s="95">
        <f>+(C185*SUM(K20:K35))</f>
        <v>14420979.18</v>
      </c>
      <c r="F185" s="93"/>
      <c r="G185" s="94"/>
      <c r="H185" s="89"/>
      <c r="I185" s="91" t="s">
        <v>2632</v>
      </c>
      <c r="J185" s="176">
        <f>M179</f>
        <v>0</v>
      </c>
      <c r="K185" s="247" t="s">
        <v>2633</v>
      </c>
      <c r="L185" s="247"/>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26" t="s">
        <v>24</v>
      </c>
      <c r="J192" s="5" t="s">
        <v>2642</v>
      </c>
      <c r="K192" s="5"/>
      <c r="M192" s="5"/>
      <c r="N192" s="5"/>
      <c r="O192" s="8"/>
      <c r="Q192" s="146"/>
      <c r="R192" s="147"/>
      <c r="S192" s="147"/>
      <c r="T192" s="146"/>
    </row>
    <row r="193" spans="1:18" x14ac:dyDescent="0.25">
      <c r="A193" s="9"/>
      <c r="C193" s="187">
        <v>42528</v>
      </c>
      <c r="D193" s="5"/>
      <c r="E193" s="188">
        <v>1257</v>
      </c>
      <c r="F193" s="5"/>
      <c r="G193" s="5"/>
      <c r="H193" s="189" t="s">
        <v>2705</v>
      </c>
      <c r="J193" s="5"/>
      <c r="K193" s="187">
        <v>41671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7"/>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89"/>
      <c r="D211" s="21"/>
      <c r="G211" s="27" t="s">
        <v>2625</v>
      </c>
      <c r="H211" s="190" t="s">
        <v>2706</v>
      </c>
      <c r="J211" s="27" t="s">
        <v>2627</v>
      </c>
      <c r="K211" s="190" t="s">
        <v>2706</v>
      </c>
      <c r="L211" s="21"/>
      <c r="M211" s="21"/>
      <c r="N211" s="21"/>
      <c r="O211" s="8"/>
    </row>
    <row r="212" spans="1:15" x14ac:dyDescent="0.2">
      <c r="A212" s="9"/>
      <c r="B212" s="27" t="s">
        <v>2624</v>
      </c>
      <c r="C212" s="189" t="s">
        <v>2705</v>
      </c>
      <c r="D212" s="21"/>
      <c r="G212" s="27" t="s">
        <v>2626</v>
      </c>
      <c r="H212" s="190" t="s">
        <v>2707</v>
      </c>
      <c r="J212" s="27" t="s">
        <v>2628</v>
      </c>
      <c r="K212" s="191"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A173" zoomScale="55" zoomScaleNormal="55" zoomScaleSheetLayoutView="40" zoomScalePageLayoutView="40" workbookViewId="0">
      <selection activeCell="K192" sqref="K19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44194.823033912035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5" t="str">
        <f>HYPERLINK("#Integrante_2!A109","CAPACIDAD RESIDUAL")</f>
        <v>CAPACIDAD RESIDUAL</v>
      </c>
      <c r="F8" s="266"/>
      <c r="G8" s="267"/>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5" t="str">
        <f>HYPERLINK("#Integrante_2!A162","TALENTO HUMANO")</f>
        <v>TALENTO HUMANO</v>
      </c>
      <c r="F9" s="266"/>
      <c r="G9" s="267"/>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5" t="str">
        <f>HYPERLINK("#Integrante_2!F162","INFRAESTRUCTURA")</f>
        <v>INFRAESTRUCTURA</v>
      </c>
      <c r="F10" s="266"/>
      <c r="G10" s="267"/>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x14ac:dyDescent="0.25">
      <c r="A15" s="9"/>
      <c r="B15" s="32" t="s">
        <v>2640</v>
      </c>
      <c r="C15" s="192" t="s">
        <v>2770</v>
      </c>
      <c r="D15" s="35"/>
      <c r="E15" s="35"/>
      <c r="F15" s="5"/>
      <c r="G15" s="32" t="s">
        <v>1168</v>
      </c>
      <c r="H15" s="104" t="s">
        <v>453</v>
      </c>
      <c r="I15" s="32" t="s">
        <v>2629</v>
      </c>
      <c r="J15" s="109" t="s">
        <v>2637</v>
      </c>
      <c r="L15" s="262" t="s">
        <v>8</v>
      </c>
      <c r="M15" s="262"/>
      <c r="N15" s="175">
        <v>0.33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86">
        <v>900406972</v>
      </c>
      <c r="C20" s="5"/>
      <c r="D20" s="160"/>
      <c r="E20" s="152" t="s">
        <v>2669</v>
      </c>
      <c r="F20" s="154" t="s">
        <v>2763</v>
      </c>
      <c r="G20" s="5"/>
      <c r="H20" s="268"/>
      <c r="I20" s="141" t="s">
        <v>453</v>
      </c>
      <c r="J20" s="142" t="s">
        <v>963</v>
      </c>
      <c r="K20" s="143">
        <v>480699306</v>
      </c>
      <c r="L20" s="144"/>
      <c r="M20" s="144">
        <v>44561</v>
      </c>
      <c r="N20" s="127">
        <f>+(M20-L20)/30</f>
        <v>1485.3666666666666</v>
      </c>
      <c r="O20" s="130"/>
      <c r="U20" s="126"/>
      <c r="V20" s="106">
        <f ca="1">NOW()</f>
        <v>44194.823033912035</v>
      </c>
      <c r="W20" s="106">
        <f ca="1">NOW()</f>
        <v>44194.823033912035</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FUNDACION PUERTAS PARA EL DESARROLLO</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2771</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t="s">
        <v>2709</v>
      </c>
      <c r="C48" s="118" t="s">
        <v>32</v>
      </c>
      <c r="D48" s="115" t="s">
        <v>2710</v>
      </c>
      <c r="E48" s="137">
        <v>40575</v>
      </c>
      <c r="F48" s="137">
        <v>40908</v>
      </c>
      <c r="G48" s="164">
        <f>IF(AND(E48&lt;&gt;"",F48&lt;&gt;""),((F48-E48)/30),"")</f>
        <v>11.1</v>
      </c>
      <c r="H48" s="116" t="s">
        <v>2728</v>
      </c>
      <c r="I48" s="115" t="s">
        <v>1154</v>
      </c>
      <c r="J48" s="115" t="s">
        <v>698</v>
      </c>
      <c r="K48" s="117" t="s">
        <v>2729</v>
      </c>
      <c r="L48" s="118" t="s">
        <v>1148</v>
      </c>
      <c r="M48" s="111">
        <v>1</v>
      </c>
      <c r="N48" s="118" t="s">
        <v>1151</v>
      </c>
      <c r="O48" s="118" t="s">
        <v>1148</v>
      </c>
      <c r="P48" s="79"/>
    </row>
    <row r="49" spans="1:16" s="6" customFormat="1" ht="24.75" customHeight="1" x14ac:dyDescent="0.25">
      <c r="A49" s="135">
        <v>2</v>
      </c>
      <c r="B49" s="116" t="s">
        <v>2709</v>
      </c>
      <c r="C49" s="118" t="s">
        <v>32</v>
      </c>
      <c r="D49" s="115" t="s">
        <v>2711</v>
      </c>
      <c r="E49" s="137">
        <v>40909</v>
      </c>
      <c r="F49" s="137">
        <v>41274</v>
      </c>
      <c r="G49" s="164">
        <f t="shared" ref="G49:G107" si="1">IF(AND(E49&lt;&gt;"",F49&lt;&gt;""),((F49-E49)/30),"")</f>
        <v>12.166666666666666</v>
      </c>
      <c r="H49" s="116" t="s">
        <v>2728</v>
      </c>
      <c r="I49" s="115" t="s">
        <v>1154</v>
      </c>
      <c r="J49" s="115" t="s">
        <v>698</v>
      </c>
      <c r="K49" s="117" t="s">
        <v>2730</v>
      </c>
      <c r="L49" s="118" t="s">
        <v>1148</v>
      </c>
      <c r="M49" s="111">
        <v>1</v>
      </c>
      <c r="N49" s="118" t="s">
        <v>1151</v>
      </c>
      <c r="O49" s="118" t="s">
        <v>1148</v>
      </c>
      <c r="P49" s="79"/>
    </row>
    <row r="50" spans="1:16" s="6" customFormat="1" ht="24.75" customHeight="1" x14ac:dyDescent="0.25">
      <c r="A50" s="135">
        <v>3</v>
      </c>
      <c r="B50" s="116" t="s">
        <v>2709</v>
      </c>
      <c r="C50" s="118" t="s">
        <v>32</v>
      </c>
      <c r="D50" s="115" t="s">
        <v>2712</v>
      </c>
      <c r="E50" s="137">
        <v>41275</v>
      </c>
      <c r="F50" s="137">
        <v>41639</v>
      </c>
      <c r="G50" s="164">
        <f t="shared" si="1"/>
        <v>12.133333333333333</v>
      </c>
      <c r="H50" s="113" t="s">
        <v>2728</v>
      </c>
      <c r="I50" s="115" t="s">
        <v>1154</v>
      </c>
      <c r="J50" s="115" t="s">
        <v>698</v>
      </c>
      <c r="K50" s="117" t="s">
        <v>2731</v>
      </c>
      <c r="L50" s="118" t="s">
        <v>1148</v>
      </c>
      <c r="M50" s="111">
        <v>1</v>
      </c>
      <c r="N50" s="118" t="s">
        <v>1151</v>
      </c>
      <c r="O50" s="118" t="s">
        <v>1148</v>
      </c>
      <c r="P50" s="79"/>
    </row>
    <row r="51" spans="1:16" s="6" customFormat="1" ht="24.75" customHeight="1" outlineLevel="1" x14ac:dyDescent="0.25">
      <c r="A51" s="135">
        <v>4</v>
      </c>
      <c r="B51" s="116" t="s">
        <v>2709</v>
      </c>
      <c r="C51" s="118" t="s">
        <v>31</v>
      </c>
      <c r="D51" s="115" t="s">
        <v>2713</v>
      </c>
      <c r="E51" s="137">
        <v>41640</v>
      </c>
      <c r="F51" s="137">
        <v>42004</v>
      </c>
      <c r="G51" s="164">
        <f t="shared" si="1"/>
        <v>12.133333333333333</v>
      </c>
      <c r="H51" s="116" t="s">
        <v>2728</v>
      </c>
      <c r="I51" s="115" t="s">
        <v>1154</v>
      </c>
      <c r="J51" s="115" t="s">
        <v>698</v>
      </c>
      <c r="K51" s="117" t="s">
        <v>2732</v>
      </c>
      <c r="L51" s="118" t="s">
        <v>1148</v>
      </c>
      <c r="M51" s="111">
        <v>1</v>
      </c>
      <c r="N51" s="118" t="s">
        <v>1151</v>
      </c>
      <c r="O51" s="118" t="s">
        <v>1148</v>
      </c>
      <c r="P51" s="79"/>
    </row>
    <row r="52" spans="1:16" s="7" customFormat="1" ht="24.75" customHeight="1" outlineLevel="1" x14ac:dyDescent="0.25">
      <c r="A52" s="136">
        <v>5</v>
      </c>
      <c r="B52" s="116" t="s">
        <v>2709</v>
      </c>
      <c r="C52" s="118" t="s">
        <v>32</v>
      </c>
      <c r="D52" s="115" t="s">
        <v>2714</v>
      </c>
      <c r="E52" s="137">
        <v>42005</v>
      </c>
      <c r="F52" s="137">
        <v>42369</v>
      </c>
      <c r="G52" s="164">
        <f t="shared" si="1"/>
        <v>12.133333333333333</v>
      </c>
      <c r="H52" s="113" t="s">
        <v>2728</v>
      </c>
      <c r="I52" s="115" t="s">
        <v>1154</v>
      </c>
      <c r="J52" s="115" t="s">
        <v>698</v>
      </c>
      <c r="K52" s="117" t="s">
        <v>2733</v>
      </c>
      <c r="L52" s="118" t="s">
        <v>1148</v>
      </c>
      <c r="M52" s="111">
        <v>1</v>
      </c>
      <c r="N52" s="118" t="s">
        <v>1151</v>
      </c>
      <c r="O52" s="118" t="s">
        <v>1148</v>
      </c>
      <c r="P52" s="80"/>
    </row>
    <row r="53" spans="1:16" s="7" customFormat="1" ht="24.75" customHeight="1" outlineLevel="1" x14ac:dyDescent="0.25">
      <c r="A53" s="136">
        <v>6</v>
      </c>
      <c r="B53" s="116" t="s">
        <v>2709</v>
      </c>
      <c r="C53" s="118" t="s">
        <v>32</v>
      </c>
      <c r="D53" s="115" t="s">
        <v>2715</v>
      </c>
      <c r="E53" s="137">
        <v>42370</v>
      </c>
      <c r="F53" s="137">
        <v>42735</v>
      </c>
      <c r="G53" s="164">
        <f t="shared" si="1"/>
        <v>12.166666666666666</v>
      </c>
      <c r="H53" s="113" t="s">
        <v>2728</v>
      </c>
      <c r="I53" s="115" t="s">
        <v>1154</v>
      </c>
      <c r="J53" s="115" t="s">
        <v>698</v>
      </c>
      <c r="K53" s="117" t="s">
        <v>2734</v>
      </c>
      <c r="L53" s="118" t="s">
        <v>1148</v>
      </c>
      <c r="M53" s="111">
        <v>1</v>
      </c>
      <c r="N53" s="118" t="s">
        <v>1151</v>
      </c>
      <c r="O53" s="118" t="s">
        <v>1148</v>
      </c>
      <c r="P53" s="80"/>
    </row>
    <row r="54" spans="1:16" s="7" customFormat="1" ht="24.75" customHeight="1" outlineLevel="1" x14ac:dyDescent="0.25">
      <c r="A54" s="136">
        <v>7</v>
      </c>
      <c r="B54" s="116" t="s">
        <v>2709</v>
      </c>
      <c r="C54" s="118" t="s">
        <v>32</v>
      </c>
      <c r="D54" s="115" t="s">
        <v>2716</v>
      </c>
      <c r="E54" s="137">
        <v>42736</v>
      </c>
      <c r="F54" s="137">
        <v>43100</v>
      </c>
      <c r="G54" s="164">
        <f t="shared" si="1"/>
        <v>12.133333333333333</v>
      </c>
      <c r="H54" s="116" t="s">
        <v>2728</v>
      </c>
      <c r="I54" s="115" t="s">
        <v>1154</v>
      </c>
      <c r="J54" s="115" t="s">
        <v>698</v>
      </c>
      <c r="K54" s="112" t="s">
        <v>2735</v>
      </c>
      <c r="L54" s="118" t="s">
        <v>1148</v>
      </c>
      <c r="M54" s="111">
        <v>1</v>
      </c>
      <c r="N54" s="118" t="s">
        <v>1151</v>
      </c>
      <c r="O54" s="118" t="s">
        <v>1148</v>
      </c>
      <c r="P54" s="80"/>
    </row>
    <row r="55" spans="1:16" s="7" customFormat="1" ht="24.75" customHeight="1" outlineLevel="1" x14ac:dyDescent="0.25">
      <c r="A55" s="136">
        <v>8</v>
      </c>
      <c r="B55" s="116" t="s">
        <v>2709</v>
      </c>
      <c r="C55" s="118" t="s">
        <v>32</v>
      </c>
      <c r="D55" s="115" t="s">
        <v>2717</v>
      </c>
      <c r="E55" s="137">
        <v>43101</v>
      </c>
      <c r="F55" s="137">
        <v>43465</v>
      </c>
      <c r="G55" s="164">
        <f t="shared" si="1"/>
        <v>12.133333333333333</v>
      </c>
      <c r="H55" s="116" t="s">
        <v>2728</v>
      </c>
      <c r="I55" s="115" t="s">
        <v>1154</v>
      </c>
      <c r="J55" s="115" t="s">
        <v>698</v>
      </c>
      <c r="K55" s="112" t="s">
        <v>2731</v>
      </c>
      <c r="L55" s="118" t="s">
        <v>1148</v>
      </c>
      <c r="M55" s="111">
        <v>1</v>
      </c>
      <c r="N55" s="118" t="s">
        <v>1151</v>
      </c>
      <c r="O55" s="118" t="s">
        <v>1148</v>
      </c>
      <c r="P55" s="80"/>
    </row>
    <row r="56" spans="1:16" s="7" customFormat="1" ht="24.75" customHeight="1" outlineLevel="1" x14ac:dyDescent="0.25">
      <c r="A56" s="136">
        <v>9</v>
      </c>
      <c r="B56" s="116" t="s">
        <v>2709</v>
      </c>
      <c r="C56" s="118" t="s">
        <v>32</v>
      </c>
      <c r="D56" s="115" t="s">
        <v>2718</v>
      </c>
      <c r="E56" s="137">
        <v>43466</v>
      </c>
      <c r="F56" s="137">
        <v>43830</v>
      </c>
      <c r="G56" s="164">
        <f t="shared" si="1"/>
        <v>12.133333333333333</v>
      </c>
      <c r="H56" s="116" t="s">
        <v>2728</v>
      </c>
      <c r="I56" s="115" t="s">
        <v>1154</v>
      </c>
      <c r="J56" s="115" t="s">
        <v>698</v>
      </c>
      <c r="K56" s="112" t="s">
        <v>2736</v>
      </c>
      <c r="L56" s="118" t="s">
        <v>1148</v>
      </c>
      <c r="M56" s="111">
        <v>1</v>
      </c>
      <c r="N56" s="118" t="s">
        <v>1151</v>
      </c>
      <c r="O56" s="118" t="s">
        <v>1148</v>
      </c>
      <c r="P56" s="80"/>
    </row>
    <row r="57" spans="1:16" s="7" customFormat="1" ht="24.75" customHeight="1" outlineLevel="1" x14ac:dyDescent="0.25">
      <c r="A57" s="136">
        <v>10</v>
      </c>
      <c r="B57" s="116" t="s">
        <v>2709</v>
      </c>
      <c r="C57" s="118" t="s">
        <v>32</v>
      </c>
      <c r="D57" s="115" t="s">
        <v>2719</v>
      </c>
      <c r="E57" s="137">
        <v>43831</v>
      </c>
      <c r="F57" s="137">
        <v>44196</v>
      </c>
      <c r="G57" s="164">
        <f t="shared" si="1"/>
        <v>12.166666666666666</v>
      </c>
      <c r="H57" s="116" t="s">
        <v>2728</v>
      </c>
      <c r="I57" s="115" t="s">
        <v>1154</v>
      </c>
      <c r="J57" s="115" t="s">
        <v>698</v>
      </c>
      <c r="K57" s="117" t="s">
        <v>2737</v>
      </c>
      <c r="L57" s="118" t="s">
        <v>1148</v>
      </c>
      <c r="M57" s="111">
        <v>1</v>
      </c>
      <c r="N57" s="118" t="s">
        <v>1151</v>
      </c>
      <c r="O57" s="118" t="s">
        <v>1148</v>
      </c>
      <c r="P57" s="80"/>
    </row>
    <row r="58" spans="1:16" s="7" customFormat="1" ht="24.75" customHeight="1" outlineLevel="1" x14ac:dyDescent="0.25">
      <c r="A58" s="136">
        <v>11</v>
      </c>
      <c r="B58" s="116" t="s">
        <v>2720</v>
      </c>
      <c r="C58" s="118" t="s">
        <v>31</v>
      </c>
      <c r="D58" s="115" t="s">
        <v>2721</v>
      </c>
      <c r="E58" s="137">
        <v>43887</v>
      </c>
      <c r="F58" s="137">
        <v>44196</v>
      </c>
      <c r="G58" s="164">
        <f t="shared" si="1"/>
        <v>10.3</v>
      </c>
      <c r="H58" s="116" t="s">
        <v>2738</v>
      </c>
      <c r="I58" s="115" t="s">
        <v>1154</v>
      </c>
      <c r="J58" s="115" t="s">
        <v>698</v>
      </c>
      <c r="K58" s="117">
        <v>6922763714</v>
      </c>
      <c r="L58" s="118" t="s">
        <v>1148</v>
      </c>
      <c r="M58" s="111">
        <v>1</v>
      </c>
      <c r="N58" s="118" t="s">
        <v>1151</v>
      </c>
      <c r="O58" s="118" t="s">
        <v>1148</v>
      </c>
      <c r="P58" s="80"/>
    </row>
    <row r="59" spans="1:16" s="7" customFormat="1" ht="24.75" customHeight="1" outlineLevel="1" x14ac:dyDescent="0.25">
      <c r="A59" s="136">
        <v>12</v>
      </c>
      <c r="B59" s="116" t="s">
        <v>2681</v>
      </c>
      <c r="C59" s="118" t="s">
        <v>32</v>
      </c>
      <c r="D59" s="115" t="s">
        <v>2722</v>
      </c>
      <c r="E59" s="137">
        <v>41671</v>
      </c>
      <c r="F59" s="137">
        <v>41973</v>
      </c>
      <c r="G59" s="164">
        <f t="shared" si="1"/>
        <v>10.066666666666666</v>
      </c>
      <c r="H59" s="113" t="s">
        <v>2739</v>
      </c>
      <c r="I59" s="115" t="s">
        <v>453</v>
      </c>
      <c r="J59" s="115" t="s">
        <v>963</v>
      </c>
      <c r="K59" s="117">
        <v>25000000</v>
      </c>
      <c r="L59" s="118" t="s">
        <v>1148</v>
      </c>
      <c r="M59" s="111">
        <v>1</v>
      </c>
      <c r="N59" s="118" t="s">
        <v>2639</v>
      </c>
      <c r="O59" s="118" t="s">
        <v>26</v>
      </c>
      <c r="P59" s="80"/>
    </row>
    <row r="60" spans="1:16" s="7" customFormat="1" ht="24.75" customHeight="1" outlineLevel="1" x14ac:dyDescent="0.25">
      <c r="A60" s="136">
        <v>13</v>
      </c>
      <c r="B60" s="116" t="s">
        <v>2681</v>
      </c>
      <c r="C60" s="118" t="s">
        <v>32</v>
      </c>
      <c r="D60" s="115" t="s">
        <v>2723</v>
      </c>
      <c r="E60" s="137">
        <v>42036</v>
      </c>
      <c r="F60" s="137">
        <v>42338</v>
      </c>
      <c r="G60" s="164">
        <f t="shared" si="1"/>
        <v>10.066666666666666</v>
      </c>
      <c r="H60" s="113" t="s">
        <v>2740</v>
      </c>
      <c r="I60" s="115" t="s">
        <v>453</v>
      </c>
      <c r="J60" s="115" t="s">
        <v>963</v>
      </c>
      <c r="K60" s="117">
        <v>20000000</v>
      </c>
      <c r="L60" s="118" t="s">
        <v>1148</v>
      </c>
      <c r="M60" s="111">
        <v>1</v>
      </c>
      <c r="N60" s="118" t="s">
        <v>2639</v>
      </c>
      <c r="O60" s="118" t="s">
        <v>26</v>
      </c>
      <c r="P60" s="80"/>
    </row>
    <row r="61" spans="1:16" s="7" customFormat="1" ht="24.75" customHeight="1" outlineLevel="1" x14ac:dyDescent="0.25">
      <c r="A61" s="136">
        <v>14</v>
      </c>
      <c r="B61" s="116" t="s">
        <v>2681</v>
      </c>
      <c r="C61" s="118" t="s">
        <v>32</v>
      </c>
      <c r="D61" s="115" t="s">
        <v>2724</v>
      </c>
      <c r="E61" s="137">
        <v>42401</v>
      </c>
      <c r="F61" s="137">
        <v>42704</v>
      </c>
      <c r="G61" s="164">
        <f t="shared" si="1"/>
        <v>10.1</v>
      </c>
      <c r="H61" s="113" t="s">
        <v>2741</v>
      </c>
      <c r="I61" s="115" t="s">
        <v>453</v>
      </c>
      <c r="J61" s="115" t="s">
        <v>963</v>
      </c>
      <c r="K61" s="117">
        <v>22000000</v>
      </c>
      <c r="L61" s="118" t="s">
        <v>1148</v>
      </c>
      <c r="M61" s="111">
        <v>1</v>
      </c>
      <c r="N61" s="118" t="s">
        <v>2639</v>
      </c>
      <c r="O61" s="118" t="s">
        <v>26</v>
      </c>
      <c r="P61" s="80"/>
    </row>
    <row r="62" spans="1:16" s="7" customFormat="1" ht="24.75" customHeight="1" outlineLevel="1" x14ac:dyDescent="0.25">
      <c r="A62" s="136">
        <v>15</v>
      </c>
      <c r="B62" s="116" t="s">
        <v>2681</v>
      </c>
      <c r="C62" s="118" t="s">
        <v>32</v>
      </c>
      <c r="D62" s="115" t="s">
        <v>2725</v>
      </c>
      <c r="E62" s="137">
        <v>42767</v>
      </c>
      <c r="F62" s="137">
        <v>43069</v>
      </c>
      <c r="G62" s="164">
        <f t="shared" si="1"/>
        <v>10.066666666666666</v>
      </c>
      <c r="H62" s="113" t="s">
        <v>2742</v>
      </c>
      <c r="I62" s="115" t="s">
        <v>453</v>
      </c>
      <c r="J62" s="115" t="s">
        <v>963</v>
      </c>
      <c r="K62" s="117">
        <v>30000000</v>
      </c>
      <c r="L62" s="118" t="s">
        <v>1148</v>
      </c>
      <c r="M62" s="111">
        <v>1</v>
      </c>
      <c r="N62" s="118" t="s">
        <v>2639</v>
      </c>
      <c r="O62" s="118" t="s">
        <v>26</v>
      </c>
      <c r="P62" s="80"/>
    </row>
    <row r="63" spans="1:16" s="7" customFormat="1" ht="24.75" customHeight="1" outlineLevel="1" x14ac:dyDescent="0.25">
      <c r="A63" s="136">
        <v>16</v>
      </c>
      <c r="B63" s="116" t="s">
        <v>2685</v>
      </c>
      <c r="C63" s="118" t="s">
        <v>32</v>
      </c>
      <c r="D63" s="115" t="s">
        <v>2726</v>
      </c>
      <c r="E63" s="137">
        <v>43132</v>
      </c>
      <c r="F63" s="137">
        <v>43434</v>
      </c>
      <c r="G63" s="164">
        <f t="shared" si="1"/>
        <v>10.066666666666666</v>
      </c>
      <c r="H63" s="113" t="s">
        <v>2743</v>
      </c>
      <c r="I63" s="115" t="s">
        <v>453</v>
      </c>
      <c r="J63" s="115" t="s">
        <v>963</v>
      </c>
      <c r="K63" s="117">
        <v>24000000</v>
      </c>
      <c r="L63" s="118" t="s">
        <v>1148</v>
      </c>
      <c r="M63" s="111">
        <v>1</v>
      </c>
      <c r="N63" s="118" t="s">
        <v>2639</v>
      </c>
      <c r="O63" s="118" t="s">
        <v>26</v>
      </c>
      <c r="P63" s="80"/>
    </row>
    <row r="64" spans="1:16" s="7" customFormat="1" ht="24.75" customHeight="1" outlineLevel="1" x14ac:dyDescent="0.25">
      <c r="A64" s="136">
        <v>17</v>
      </c>
      <c r="B64" s="116" t="s">
        <v>2685</v>
      </c>
      <c r="C64" s="118" t="s">
        <v>32</v>
      </c>
      <c r="D64" s="115" t="s">
        <v>2727</v>
      </c>
      <c r="E64" s="137">
        <v>43497</v>
      </c>
      <c r="F64" s="137">
        <v>43799</v>
      </c>
      <c r="G64" s="164">
        <f t="shared" si="1"/>
        <v>10.066666666666666</v>
      </c>
      <c r="H64" s="113" t="s">
        <v>2744</v>
      </c>
      <c r="I64" s="115" t="s">
        <v>453</v>
      </c>
      <c r="J64" s="115" t="s">
        <v>963</v>
      </c>
      <c r="K64" s="117">
        <v>26000000</v>
      </c>
      <c r="L64" s="118" t="s">
        <v>1148</v>
      </c>
      <c r="M64" s="111">
        <v>1</v>
      </c>
      <c r="N64" s="118" t="s">
        <v>2639</v>
      </c>
      <c r="O64" s="118" t="s">
        <v>26</v>
      </c>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0"/>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HYPERLINK("#Integrante_2!A1","INICIO")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t="s">
        <v>2721</v>
      </c>
      <c r="E114" s="137">
        <v>43887</v>
      </c>
      <c r="F114" s="137">
        <v>44196</v>
      </c>
      <c r="G114" s="164">
        <f>IF(AND(E114&lt;&gt;"",F114&lt;&gt;""),((F114-E114)/30),"")</f>
        <v>10.3</v>
      </c>
      <c r="H114" s="116" t="s">
        <v>2738</v>
      </c>
      <c r="I114" s="115" t="s">
        <v>1154</v>
      </c>
      <c r="J114" s="115" t="s">
        <v>698</v>
      </c>
      <c r="K114" s="117">
        <v>6922763714</v>
      </c>
      <c r="L114" s="101">
        <f>+IF(AND(K114&gt;0,O114="Ejecución"),(K114/877802)*Tabla283[[#This Row],[% participación]],IF(AND(K114&gt;0,O114&lt;&gt;"Ejecución"),"-",""))</f>
        <v>7886.4752119498471</v>
      </c>
      <c r="M114" s="118" t="s">
        <v>1148</v>
      </c>
      <c r="N114" s="173">
        <v>1</v>
      </c>
      <c r="O114" s="169" t="s">
        <v>1150</v>
      </c>
      <c r="P114" s="79"/>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1" t="str">
        <f>+IF(AND(K115&gt;0,O115="Ejecución"),(K115/877802)*Tabla283[[#This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+IF(AND(K116&gt;0,O116="Ejecución"),(K116/877802)*Tabla283[[#This Row],[% participación]],IF(AND(K116&gt;0,O116&lt;&gt;"Ejecución"),"-",""))</f>
        <v/>
      </c>
      <c r="M116" s="118"/>
      <c r="N116" s="173" t="str">
        <f t="shared" ref="N116:N160"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+IF(AND(K117&gt;0,O117="Ejecución"),(K117/877802)*Tabla283[[#This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+IF(AND(K118&gt;0,O118="Ejecución"),(K118/877802)*Tabla283[[#This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+IF(AND(K119&gt;0,O119="Ejecución"),(K119/877802)*Tabla283[[#This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+IF(AND(K120&gt;0,O120="Ejecución"),(K120/877802)*Tabla283[[#This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+IF(AND(K121&gt;0,O121="Ejecución"),(K121/877802)*Tabla283[[#This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+IF(AND(K122&gt;0,O122="Ejecución"),(K122/877802)*Tabla283[[#This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+IF(AND(K123&gt;0,O123="Ejecución"),(K123/877802)*Tabla283[[#This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+IF(AND(K124&gt;0,O124="Ejecución"),(K124/877802)*Tabla283[[#This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+IF(AND(K125&gt;0,O125="Ejecución"),(K125/877802)*Tabla283[[#This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+IF(AND(K126&gt;0,O126="Ejecución"),(K126/877802)*Tabla283[[#This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+IF(AND(K127&gt;0,O127="Ejecución"),(K127/877802)*Tabla283[[#This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+IF(AND(K128&gt;0,O128="Ejecución"),(K128/877802)*Tabla283[[#This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+IF(AND(K129&gt;0,O129="Ejecución"),(K129/877802)*Tabla283[[#This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+IF(AND(K130&gt;0,O130="Ejecución"),(K130/877802)*Tabla283[[#This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+IF(AND(K131&gt;0,O131="Ejecución"),(K131/877802)*Tabla283[[#This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+IF(AND(K132&gt;0,O132="Ejecución"),(K132/877802)*Tabla283[[#This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+IF(AND(K133&gt;0,O133="Ejecución"),(K133/877802)*Tabla283[[#This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+IF(AND(K134&gt;0,O134="Ejecución"),(K134/877802)*Tabla283[[#This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1" t="str">
        <f>+IF(AND(K135&gt;0,O135="Ejecución"),(K135/877802)*Tabla283[[#This Row],[% participación]],IF(AND(K135&gt;0,O135&lt;&gt;"Ejecución"),"-",""))</f>
        <v/>
      </c>
      <c r="M135" s="118"/>
      <c r="N135" s="173"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+IF(AND(K136&gt;0,O136="Ejecución"),(K136/877802)*Tabla283[[#This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+IF(AND(K137&gt;0,O137="Ejecución"),(K137/877802)*Tabla283[[#This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+IF(AND(K138&gt;0,O138="Ejecución"),(K138/877802)*Tabla283[[#This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+IF(AND(K139&gt;0,O139="Ejecución"),(K139/877802)*Tabla283[[#This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+IF(AND(K140&gt;0,O140="Ejecución"),(K140/877802)*Tabla283[[#This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+IF(AND(K141&gt;0,O141="Ejecución"),(K141/877802)*Tabla283[[#This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+IF(AND(K142&gt;0,O142="Ejecución"),(K142/877802)*Tabla283[[#This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+IF(AND(K143&gt;0,O143="Ejecución"),(K143/877802)*Tabla283[[#This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+IF(AND(K144&gt;0,O144="Ejecución"),(K144/877802)*Tabla283[[#This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+IF(AND(K145&gt;0,O145="Ejecución"),(K145/877802)*Tabla283[[#This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+IF(AND(K146&gt;0,O146="Ejecución"),(K146/877802)*Tabla283[[#This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+IF(AND(K147&gt;0,O147="Ejecución"),(K147/877802)*Tabla283[[#This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+IF(AND(K148&gt;0,O148="Ejecución"),(K148/877802)*Tabla283[[#This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+IF(AND(K149&gt;0,O149="Ejecución"),(K149/877802)*Tabla283[[#This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+IF(AND(K150&gt;0,O150="Ejecución"),(K150/877802)*Tabla283[[#This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+IF(AND(K151&gt;0,O151="Ejecución"),(K151/877802)*Tabla283[[#This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+IF(AND(K152&gt;0,O152="Ejecución"),(K152/877802)*Tabla283[[#This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+IF(AND(K153&gt;0,O153="Ejecución"),(K153/877802)*Tabla283[[#This Row],[% participación]],IF(AND(K153&gt;0,O153&lt;&gt;"Ejecución"),"-",""))</f>
        <v/>
      </c>
      <c r="M153" s="118"/>
      <c r="N153" s="173" t="str">
        <f t="shared" si="4"/>
        <v/>
      </c>
      <c r="O153" s="169" t="s">
        <v>1150</v>
      </c>
      <c r="P153" s="80"/>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+IF(AND(K154&gt;0,O154="Ejecución"),(K154/877802)*Tabla283[[#This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+IF(AND(K155&gt;0,O155="Ejecución"),(K155/877802)*Tabla283[[#This Row],[% participación]],IF(AND(K155&gt;0,O155&lt;&gt;"Ejecución"),"-",""))</f>
        <v/>
      </c>
      <c r="M155" s="118"/>
      <c r="N155" s="173" t="str">
        <f t="shared" si="4"/>
        <v/>
      </c>
      <c r="O155" s="169" t="s">
        <v>1150</v>
      </c>
      <c r="P155" s="80"/>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+IF(AND(K156&gt;0,O156="Ejecución"),(K156/877802)*Tabla283[[#This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+IF(AND(K157&gt;0,O157="Ejecución"),(K157/877802)*Tabla283[[#This Row],[% participación]],IF(AND(K157&gt;0,O157&lt;&gt;"Ejecución"),"-",""))</f>
        <v/>
      </c>
      <c r="M157" s="118"/>
      <c r="N157" s="173" t="str">
        <f t="shared" si="4"/>
        <v/>
      </c>
      <c r="O157" s="169" t="s">
        <v>1150</v>
      </c>
      <c r="P157" s="80"/>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1" t="str">
        <f>+IF(AND(K158&gt;0,O158="Ejecución"),(K158/877802)*Tabla283[[#This Row],[% participación]],IF(AND(K158&gt;0,O158&lt;&gt;"Ejecución"),"-",""))</f>
        <v/>
      </c>
      <c r="M158" s="118"/>
      <c r="N158" s="173" t="str">
        <f t="shared" si="4"/>
        <v/>
      </c>
      <c r="O158" s="169" t="s">
        <v>1150</v>
      </c>
      <c r="P158" s="80"/>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1" t="str">
        <f>+IF(AND(K159&gt;0,O159="Ejecución"),(K159/877802)*Tabla283[[#This Row],[% participación]],IF(AND(K159&gt;0,O159&lt;&gt;"Ejecución"),"-",""))</f>
        <v/>
      </c>
      <c r="M159" s="118"/>
      <c r="N159" s="173" t="str">
        <f t="shared" si="4"/>
        <v/>
      </c>
      <c r="O159" s="169" t="s">
        <v>1150</v>
      </c>
      <c r="P159" s="80"/>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1" t="str">
        <f>+IF(AND(K160&gt;0,O160="Ejecución"),(K160/877802)*Tabla283[[#This Row],[% participación]],IF(AND(K160&gt;0,O160&lt;&gt;"Ejecución"),"-",""))</f>
        <v/>
      </c>
      <c r="M160" s="118"/>
      <c r="N160" s="173" t="str">
        <f t="shared" si="4"/>
        <v/>
      </c>
      <c r="O160" s="169" t="s">
        <v>1150</v>
      </c>
      <c r="P160" s="80"/>
    </row>
    <row r="161" spans="1:28" ht="23.1" customHeight="1" thickBot="1" x14ac:dyDescent="0.3">
      <c r="O161" s="177" t="str">
        <f>HYPERLINK("#Integrante_2!A1","INICIO")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7"/>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8" t="s">
        <v>26</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t="s">
        <v>26</v>
      </c>
      <c r="E167" s="8"/>
      <c r="F167" s="5"/>
      <c r="G167" s="108" t="s">
        <v>26</v>
      </c>
      <c r="I167" s="237" t="s">
        <v>2648</v>
      </c>
      <c r="J167" s="238"/>
      <c r="K167" s="238"/>
      <c r="L167" s="238"/>
      <c r="M167" s="238"/>
      <c r="N167" s="238"/>
      <c r="O167" s="239"/>
      <c r="U167" s="51"/>
    </row>
    <row r="168" spans="1:28" x14ac:dyDescent="0.25">
      <c r="A168" s="9"/>
      <c r="B168" s="207" t="s">
        <v>2662</v>
      </c>
      <c r="C168" s="207"/>
      <c r="D168" s="207"/>
      <c r="E168" s="8"/>
      <c r="F168" s="5"/>
      <c r="H168" s="82" t="s">
        <v>2661</v>
      </c>
      <c r="I168" s="237"/>
      <c r="J168" s="238"/>
      <c r="K168" s="238"/>
      <c r="L168" s="238"/>
      <c r="M168" s="238"/>
      <c r="N168" s="238"/>
      <c r="O168" s="239"/>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7"/>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HYPERLINK("#Integrante_2!A1","INICIO")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6"/>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t="s">
        <v>2622</v>
      </c>
      <c r="O178" s="8"/>
      <c r="Q178" s="19"/>
      <c r="R178" s="19"/>
      <c r="S178" s="156" t="s">
        <v>2623</v>
      </c>
      <c r="T178" s="19"/>
      <c r="U178" s="19"/>
      <c r="V178" s="19"/>
      <c r="W178" s="19"/>
      <c r="X178" s="19"/>
      <c r="Y178" s="19"/>
      <c r="Z178" s="19"/>
      <c r="AA178" s="19"/>
      <c r="AB178" s="19"/>
    </row>
    <row r="179" spans="1:28" ht="23.25" x14ac:dyDescent="0.25">
      <c r="A179" s="9"/>
      <c r="B179" s="246" t="s">
        <v>2670</v>
      </c>
      <c r="C179" s="246"/>
      <c r="D179" s="246"/>
      <c r="E179" s="24">
        <v>0.02</v>
      </c>
      <c r="F179" s="170">
        <v>0.01</v>
      </c>
      <c r="G179" s="171">
        <f>IF(F179&gt;0,SUM(E179+F179),"")</f>
        <v>0.03</v>
      </c>
      <c r="H179" s="5"/>
      <c r="I179" s="243" t="s">
        <v>2674</v>
      </c>
      <c r="J179" s="244"/>
      <c r="K179" s="244"/>
      <c r="L179" s="245"/>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0.03</v>
      </c>
      <c r="D185" s="161" t="s">
        <v>2633</v>
      </c>
      <c r="E185" s="95">
        <f>+(C185*SUM(K20:K35))</f>
        <v>14420979.18</v>
      </c>
      <c r="F185" s="93"/>
      <c r="G185" s="94"/>
      <c r="H185" s="89"/>
      <c r="I185" s="91" t="s">
        <v>2632</v>
      </c>
      <c r="J185" s="176">
        <f>M179</f>
        <v>0</v>
      </c>
      <c r="K185" s="247" t="s">
        <v>2633</v>
      </c>
      <c r="L185" s="247"/>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50"/>
      <c r="Q192" s="146"/>
      <c r="R192" s="147"/>
      <c r="S192" s="147"/>
      <c r="T192" s="146"/>
    </row>
    <row r="193" spans="1:18" x14ac:dyDescent="0.25">
      <c r="A193" s="9"/>
      <c r="C193" s="187">
        <v>43396</v>
      </c>
      <c r="D193" s="5"/>
      <c r="E193" s="188">
        <v>2643</v>
      </c>
      <c r="F193" s="5"/>
      <c r="G193" s="5"/>
      <c r="H193" s="189" t="s">
        <v>2745</v>
      </c>
      <c r="J193" s="5"/>
      <c r="K193" s="187">
        <v>43887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7"/>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0" t="s">
        <v>2706</v>
      </c>
      <c r="J211" s="27" t="s">
        <v>2627</v>
      </c>
      <c r="K211" s="190" t="s">
        <v>2706</v>
      </c>
      <c r="L211" s="21"/>
      <c r="M211" s="21"/>
      <c r="N211" s="21"/>
      <c r="O211" s="8"/>
    </row>
    <row r="212" spans="1:15" x14ac:dyDescent="0.2">
      <c r="A212" s="9"/>
      <c r="B212" s="27" t="s">
        <v>2624</v>
      </c>
      <c r="C212" s="189" t="s">
        <v>2745</v>
      </c>
      <c r="D212" s="21"/>
      <c r="G212" s="27" t="s">
        <v>2626</v>
      </c>
      <c r="H212" s="190" t="s">
        <v>2707</v>
      </c>
      <c r="J212" s="27" t="s">
        <v>2628</v>
      </c>
      <c r="K212" s="191"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abSelected="1" topLeftCell="A174" zoomScale="55" zoomScaleNormal="55" zoomScaleSheetLayoutView="40" zoomScalePageLayoutView="40" workbookViewId="0">
      <selection activeCell="C210" sqref="C2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44194.823033912035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5" t="str">
        <f>HYPERLINK("#Integrante_3!A109","CAPACIDAD RESIDUAL")</f>
        <v>CAPACIDAD RESIDUAL</v>
      </c>
      <c r="F8" s="266"/>
      <c r="G8" s="267"/>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5" t="str">
        <f>HYPERLINK("#Integrante_3!A162","TALENTO HUMANO")</f>
        <v>TALENTO HUMANO</v>
      </c>
      <c r="F9" s="266"/>
      <c r="G9" s="267"/>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5" t="str">
        <f>HYPERLINK("#Integrante_3!F162","INFRAESTRUCTURA")</f>
        <v>INFRAESTRUCTURA</v>
      </c>
      <c r="F10" s="266"/>
      <c r="G10" s="267"/>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x14ac:dyDescent="0.25">
      <c r="A15" s="9"/>
      <c r="B15" s="32" t="s">
        <v>2640</v>
      </c>
      <c r="C15" s="192" t="s">
        <v>2770</v>
      </c>
      <c r="D15" s="35"/>
      <c r="E15" s="35"/>
      <c r="F15" s="5"/>
      <c r="G15" s="32" t="s">
        <v>1168</v>
      </c>
      <c r="H15" s="104" t="s">
        <v>453</v>
      </c>
      <c r="I15" s="32" t="s">
        <v>2629</v>
      </c>
      <c r="J15" s="109" t="s">
        <v>2637</v>
      </c>
      <c r="L15" s="262" t="s">
        <v>8</v>
      </c>
      <c r="M15" s="262"/>
      <c r="N15" s="175">
        <v>0.33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86">
        <v>900149058</v>
      </c>
      <c r="C20" s="5"/>
      <c r="D20" s="160"/>
      <c r="E20" s="152" t="s">
        <v>2669</v>
      </c>
      <c r="F20" s="154" t="s">
        <v>2763</v>
      </c>
      <c r="G20" s="5"/>
      <c r="H20" s="268"/>
      <c r="I20" s="141" t="s">
        <v>453</v>
      </c>
      <c r="J20" s="142" t="s">
        <v>963</v>
      </c>
      <c r="K20" s="143">
        <v>480699306</v>
      </c>
      <c r="L20" s="144"/>
      <c r="M20" s="144">
        <v>44561</v>
      </c>
      <c r="N20" s="127">
        <f>+(M20-L20)/30</f>
        <v>1485.3666666666666</v>
      </c>
      <c r="O20" s="130"/>
      <c r="U20" s="126"/>
      <c r="V20" s="106">
        <f ca="1">NOW()</f>
        <v>44194.823033912035</v>
      </c>
      <c r="W20" s="106">
        <f ca="1">NOW()</f>
        <v>44194.823033912035</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FUNDACIÓN AIRES DEL CARIBE</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2771</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t="s">
        <v>2746</v>
      </c>
      <c r="C48" s="118" t="s">
        <v>31</v>
      </c>
      <c r="D48" s="115" t="s">
        <v>2747</v>
      </c>
      <c r="E48" s="137">
        <v>40939</v>
      </c>
      <c r="F48" s="137">
        <v>41273</v>
      </c>
      <c r="G48" s="164">
        <f>IF(AND(E48&lt;&gt;"",F48&lt;&gt;""),((F48-E48)/30),"")</f>
        <v>11.133333333333333</v>
      </c>
      <c r="H48" s="116" t="s">
        <v>2758</v>
      </c>
      <c r="I48" s="115" t="s">
        <v>453</v>
      </c>
      <c r="J48" s="115" t="s">
        <v>984</v>
      </c>
      <c r="K48" s="117">
        <v>21275048</v>
      </c>
      <c r="L48" s="118" t="s">
        <v>1148</v>
      </c>
      <c r="M48" s="111">
        <v>1</v>
      </c>
      <c r="N48" s="118" t="s">
        <v>27</v>
      </c>
      <c r="O48" s="118" t="s">
        <v>26</v>
      </c>
      <c r="P48" s="79"/>
    </row>
    <row r="49" spans="1:16" s="6" customFormat="1" ht="24.75" customHeight="1" x14ac:dyDescent="0.25">
      <c r="A49" s="135">
        <v>2</v>
      </c>
      <c r="B49" s="116" t="s">
        <v>2746</v>
      </c>
      <c r="C49" s="118" t="s">
        <v>31</v>
      </c>
      <c r="D49" s="115" t="s">
        <v>2748</v>
      </c>
      <c r="E49" s="137">
        <v>40939</v>
      </c>
      <c r="F49" s="137">
        <v>41274</v>
      </c>
      <c r="G49" s="164">
        <f t="shared" ref="G49:G107" si="1">IF(AND(E49&lt;&gt;"",F49&lt;&gt;""),((F49-E49)/30),"")</f>
        <v>11.166666666666666</v>
      </c>
      <c r="H49" s="116" t="s">
        <v>2758</v>
      </c>
      <c r="I49" s="115" t="s">
        <v>453</v>
      </c>
      <c r="J49" s="115" t="s">
        <v>984</v>
      </c>
      <c r="K49" s="117">
        <v>49668978</v>
      </c>
      <c r="L49" s="118" t="s">
        <v>1148</v>
      </c>
      <c r="M49" s="111">
        <v>1</v>
      </c>
      <c r="N49" s="118" t="s">
        <v>27</v>
      </c>
      <c r="O49" s="118" t="s">
        <v>26</v>
      </c>
      <c r="P49" s="79"/>
    </row>
    <row r="50" spans="1:16" s="6" customFormat="1" ht="24.75" customHeight="1" x14ac:dyDescent="0.25">
      <c r="A50" s="135">
        <v>3</v>
      </c>
      <c r="B50" s="116" t="s">
        <v>2746</v>
      </c>
      <c r="C50" s="118" t="s">
        <v>31</v>
      </c>
      <c r="D50" s="115" t="s">
        <v>2749</v>
      </c>
      <c r="E50" s="137">
        <v>40560</v>
      </c>
      <c r="F50" s="137">
        <v>40908</v>
      </c>
      <c r="G50" s="164">
        <f t="shared" si="1"/>
        <v>11.6</v>
      </c>
      <c r="H50" s="113" t="s">
        <v>2758</v>
      </c>
      <c r="I50" s="115" t="s">
        <v>453</v>
      </c>
      <c r="J50" s="115" t="s">
        <v>984</v>
      </c>
      <c r="K50" s="117">
        <v>41580232</v>
      </c>
      <c r="L50" s="118" t="s">
        <v>1148</v>
      </c>
      <c r="M50" s="111">
        <v>1</v>
      </c>
      <c r="N50" s="118" t="s">
        <v>27</v>
      </c>
      <c r="O50" s="118" t="s">
        <v>26</v>
      </c>
      <c r="P50" s="79"/>
    </row>
    <row r="51" spans="1:16" s="6" customFormat="1" ht="24.75" customHeight="1" outlineLevel="1" x14ac:dyDescent="0.25">
      <c r="A51" s="135">
        <v>4</v>
      </c>
      <c r="B51" s="116" t="s">
        <v>2746</v>
      </c>
      <c r="C51" s="118" t="s">
        <v>31</v>
      </c>
      <c r="D51" s="115" t="s">
        <v>2750</v>
      </c>
      <c r="E51" s="137">
        <v>40560</v>
      </c>
      <c r="F51" s="137">
        <v>40908</v>
      </c>
      <c r="G51" s="164">
        <f t="shared" si="1"/>
        <v>11.6</v>
      </c>
      <c r="H51" s="116" t="s">
        <v>2758</v>
      </c>
      <c r="I51" s="115" t="s">
        <v>453</v>
      </c>
      <c r="J51" s="115" t="s">
        <v>984</v>
      </c>
      <c r="K51" s="117">
        <v>82317009</v>
      </c>
      <c r="L51" s="118" t="s">
        <v>1148</v>
      </c>
      <c r="M51" s="111">
        <v>1</v>
      </c>
      <c r="N51" s="118" t="s">
        <v>27</v>
      </c>
      <c r="O51" s="118" t="s">
        <v>26</v>
      </c>
      <c r="P51" s="79"/>
    </row>
    <row r="52" spans="1:16" s="7" customFormat="1" ht="24.75" customHeight="1" outlineLevel="1" x14ac:dyDescent="0.25">
      <c r="A52" s="136">
        <v>5</v>
      </c>
      <c r="B52" s="116" t="s">
        <v>2746</v>
      </c>
      <c r="C52" s="118" t="s">
        <v>31</v>
      </c>
      <c r="D52" s="115" t="s">
        <v>2751</v>
      </c>
      <c r="E52" s="137">
        <v>40206</v>
      </c>
      <c r="F52" s="137">
        <v>40543</v>
      </c>
      <c r="G52" s="164">
        <f t="shared" si="1"/>
        <v>11.233333333333333</v>
      </c>
      <c r="H52" s="113" t="s">
        <v>2758</v>
      </c>
      <c r="I52" s="115" t="s">
        <v>453</v>
      </c>
      <c r="J52" s="115" t="s">
        <v>984</v>
      </c>
      <c r="K52" s="117">
        <v>129089124</v>
      </c>
      <c r="L52" s="118" t="s">
        <v>1148</v>
      </c>
      <c r="M52" s="111">
        <v>1</v>
      </c>
      <c r="N52" s="118" t="s">
        <v>27</v>
      </c>
      <c r="O52" s="118" t="s">
        <v>26</v>
      </c>
      <c r="P52" s="80"/>
    </row>
    <row r="53" spans="1:16" s="7" customFormat="1" ht="24.75" customHeight="1" outlineLevel="1" x14ac:dyDescent="0.25">
      <c r="A53" s="136">
        <v>6</v>
      </c>
      <c r="B53" s="116" t="s">
        <v>1849</v>
      </c>
      <c r="C53" s="118" t="s">
        <v>32</v>
      </c>
      <c r="D53" s="115" t="s">
        <v>2752</v>
      </c>
      <c r="E53" s="137">
        <v>42749</v>
      </c>
      <c r="F53" s="137">
        <v>43113</v>
      </c>
      <c r="G53" s="164">
        <f t="shared" si="1"/>
        <v>12.133333333333333</v>
      </c>
      <c r="H53" s="113" t="s">
        <v>2759</v>
      </c>
      <c r="I53" s="115" t="s">
        <v>453</v>
      </c>
      <c r="J53" s="115" t="s">
        <v>984</v>
      </c>
      <c r="K53" s="117">
        <v>287280000</v>
      </c>
      <c r="L53" s="118" t="s">
        <v>1148</v>
      </c>
      <c r="M53" s="111">
        <v>1</v>
      </c>
      <c r="N53" s="118" t="s">
        <v>27</v>
      </c>
      <c r="O53" s="118" t="s">
        <v>1148</v>
      </c>
      <c r="P53" s="80"/>
    </row>
    <row r="54" spans="1:16" s="7" customFormat="1" ht="24.75" customHeight="1" outlineLevel="1" x14ac:dyDescent="0.25">
      <c r="A54" s="136">
        <v>7</v>
      </c>
      <c r="B54" s="116" t="s">
        <v>1849</v>
      </c>
      <c r="C54" s="118" t="s">
        <v>32</v>
      </c>
      <c r="D54" s="115" t="s">
        <v>2753</v>
      </c>
      <c r="E54" s="137">
        <v>42382</v>
      </c>
      <c r="F54" s="137">
        <v>42747</v>
      </c>
      <c r="G54" s="164">
        <f t="shared" si="1"/>
        <v>12.166666666666666</v>
      </c>
      <c r="H54" s="116" t="s">
        <v>2760</v>
      </c>
      <c r="I54" s="115" t="s">
        <v>453</v>
      </c>
      <c r="J54" s="115" t="s">
        <v>984</v>
      </c>
      <c r="K54" s="112">
        <v>295280000</v>
      </c>
      <c r="L54" s="118" t="s">
        <v>1148</v>
      </c>
      <c r="M54" s="111">
        <v>1</v>
      </c>
      <c r="N54" s="118" t="s">
        <v>27</v>
      </c>
      <c r="O54" s="118" t="s">
        <v>1148</v>
      </c>
      <c r="P54" s="80"/>
    </row>
    <row r="55" spans="1:16" s="7" customFormat="1" ht="24.75" customHeight="1" outlineLevel="1" x14ac:dyDescent="0.25">
      <c r="A55" s="136">
        <v>8</v>
      </c>
      <c r="B55" s="116" t="s">
        <v>1849</v>
      </c>
      <c r="C55" s="118" t="s">
        <v>32</v>
      </c>
      <c r="D55" s="115" t="s">
        <v>2754</v>
      </c>
      <c r="E55" s="137">
        <v>42013</v>
      </c>
      <c r="F55" s="137">
        <v>42377</v>
      </c>
      <c r="G55" s="164">
        <f t="shared" si="1"/>
        <v>12.133333333333333</v>
      </c>
      <c r="H55" s="116" t="s">
        <v>2760</v>
      </c>
      <c r="I55" s="115" t="s">
        <v>453</v>
      </c>
      <c r="J55" s="115" t="s">
        <v>984</v>
      </c>
      <c r="K55" s="112">
        <v>303780000</v>
      </c>
      <c r="L55" s="118" t="s">
        <v>1148</v>
      </c>
      <c r="M55" s="111">
        <v>1</v>
      </c>
      <c r="N55" s="118" t="s">
        <v>27</v>
      </c>
      <c r="O55" s="118" t="s">
        <v>1148</v>
      </c>
      <c r="P55" s="80"/>
    </row>
    <row r="56" spans="1:16" s="7" customFormat="1" ht="24.75" customHeight="1" outlineLevel="1" x14ac:dyDescent="0.25">
      <c r="A56" s="136">
        <v>9</v>
      </c>
      <c r="B56" s="116" t="s">
        <v>2755</v>
      </c>
      <c r="C56" s="118" t="s">
        <v>32</v>
      </c>
      <c r="D56" s="115" t="s">
        <v>2756</v>
      </c>
      <c r="E56" s="137">
        <v>41647</v>
      </c>
      <c r="F56" s="137">
        <v>41920</v>
      </c>
      <c r="G56" s="164">
        <f t="shared" si="1"/>
        <v>9.1</v>
      </c>
      <c r="H56" s="116" t="s">
        <v>2761</v>
      </c>
      <c r="I56" s="115" t="s">
        <v>1154</v>
      </c>
      <c r="J56" s="115" t="s">
        <v>709</v>
      </c>
      <c r="K56" s="112">
        <v>6000000</v>
      </c>
      <c r="L56" s="118" t="s">
        <v>1148</v>
      </c>
      <c r="M56" s="111">
        <v>1</v>
      </c>
      <c r="N56" s="118" t="s">
        <v>1151</v>
      </c>
      <c r="O56" s="118" t="s">
        <v>1148</v>
      </c>
      <c r="P56" s="80"/>
    </row>
    <row r="57" spans="1:16" s="7" customFormat="1" ht="24.75" customHeight="1" outlineLevel="1" x14ac:dyDescent="0.25">
      <c r="A57" s="136">
        <v>10</v>
      </c>
      <c r="B57" s="116" t="s">
        <v>2755</v>
      </c>
      <c r="C57" s="118" t="s">
        <v>32</v>
      </c>
      <c r="D57" s="115" t="s">
        <v>2757</v>
      </c>
      <c r="E57" s="137">
        <v>41310</v>
      </c>
      <c r="F57" s="137">
        <v>41583</v>
      </c>
      <c r="G57" s="164">
        <f t="shared" si="1"/>
        <v>9.1</v>
      </c>
      <c r="H57" s="116" t="s">
        <v>2761</v>
      </c>
      <c r="I57" s="115" t="s">
        <v>1154</v>
      </c>
      <c r="J57" s="115" t="s">
        <v>709</v>
      </c>
      <c r="K57" s="117">
        <v>6000000</v>
      </c>
      <c r="L57" s="118" t="s">
        <v>1148</v>
      </c>
      <c r="M57" s="111">
        <v>1</v>
      </c>
      <c r="N57" s="118" t="s">
        <v>1151</v>
      </c>
      <c r="O57" s="118" t="s">
        <v>1148</v>
      </c>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0"/>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HYPERLINK("#Integrante_3!A1","INICIO")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+IF(AND(K114&gt;0,O114="Ejecución"),(K114/877802)*Tabla286[[#This Row],[% participación]],IF(AND(K114&gt;0,O114&lt;&gt;"Ejecución"),"-",""))</f>
        <v/>
      </c>
      <c r="M114" s="118"/>
      <c r="N114" s="173" t="str">
        <f>+IF(M116="No",1,IF(M116="Si","Ingrese %",""))</f>
        <v/>
      </c>
      <c r="O114" s="169" t="s">
        <v>1150</v>
      </c>
      <c r="P114" s="79"/>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1" t="str">
        <f>+IF(AND(K115&gt;0,O115="Ejecución"),(K115/877802)*Tabla286[[#This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+IF(AND(K116&gt;0,O116="Ejecución"),(K116/877802)*Tabla286[[#This Row],[% participación]],IF(AND(K116&gt;0,O116&lt;&gt;"Ejecución"),"-",""))</f>
        <v/>
      </c>
      <c r="M116" s="118"/>
      <c r="N116" s="173" t="str">
        <f t="shared" ref="N116:N158"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+IF(AND(K117&gt;0,O117="Ejecución"),(K117/877802)*Tabla286[[#This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+IF(AND(K118&gt;0,O118="Ejecución"),(K118/877802)*Tabla286[[#This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+IF(AND(K119&gt;0,O119="Ejecución"),(K119/877802)*Tabla286[[#This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+IF(AND(K120&gt;0,O120="Ejecución"),(K120/877802)*Tabla286[[#This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+IF(AND(K121&gt;0,O121="Ejecución"),(K121/877802)*Tabla286[[#This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+IF(AND(K122&gt;0,O122="Ejecución"),(K122/877802)*Tabla286[[#This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+IF(AND(K123&gt;0,O123="Ejecución"),(K123/877802)*Tabla286[[#This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+IF(AND(K124&gt;0,O124="Ejecución"),(K124/877802)*Tabla286[[#This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+IF(AND(K125&gt;0,O125="Ejecución"),(K125/877802)*Tabla286[[#This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+IF(AND(K126&gt;0,O126="Ejecución"),(K126/877802)*Tabla286[[#This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+IF(AND(K127&gt;0,O127="Ejecución"),(K127/877802)*Tabla286[[#This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+IF(AND(K128&gt;0,O128="Ejecución"),(K128/877802)*Tabla286[[#This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+IF(AND(K129&gt;0,O129="Ejecución"),(K129/877802)*Tabla286[[#This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+IF(AND(K130&gt;0,O130="Ejecución"),(K130/877802)*Tabla286[[#This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+IF(AND(K131&gt;0,O131="Ejecución"),(K131/877802)*Tabla286[[#This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+IF(AND(K132&gt;0,O132="Ejecución"),(K132/877802)*Tabla286[[#This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+IF(AND(K133&gt;0,O133="Ejecución"),(K133/877802)*Tabla286[[#This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+IF(AND(K134&gt;0,O134="Ejecución"),(K134/877802)*Tabla286[[#This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1" t="str">
        <f>+IF(AND(K135&gt;0,O135="Ejecución"),(K135/877802)*Tabla286[[#This Row],[% participación]],IF(AND(K135&gt;0,O135&lt;&gt;"Ejecución"),"-",""))</f>
        <v/>
      </c>
      <c r="M135" s="118"/>
      <c r="N135" s="173" t="str">
        <f>+IF(M134="No",1,IF(M134="Si","Ingrese %",""))</f>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+IF(AND(K136&gt;0,O136="Ejecución"),(K136/877802)*Tabla286[[#This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+IF(AND(K137&gt;0,O137="Ejecución"),(K137/877802)*Tabla286[[#This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+IF(AND(K138&gt;0,O138="Ejecución"),(K138/877802)*Tabla286[[#This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+IF(AND(K139&gt;0,O139="Ejecución"),(K139/877802)*Tabla286[[#This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+IF(AND(K140&gt;0,O140="Ejecución"),(K140/877802)*Tabla286[[#This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+IF(AND(K141&gt;0,O141="Ejecución"),(K141/877802)*Tabla286[[#This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+IF(AND(K142&gt;0,O142="Ejecución"),(K142/877802)*Tabla286[[#This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+IF(AND(K143&gt;0,O143="Ejecución"),(K143/877802)*Tabla286[[#This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+IF(AND(K144&gt;0,O144="Ejecución"),(K144/877802)*Tabla286[[#This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+IF(AND(K145&gt;0,O145="Ejecución"),(K145/877802)*Tabla286[[#This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+IF(AND(K146&gt;0,O146="Ejecución"),(K146/877802)*Tabla286[[#This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+IF(AND(K147&gt;0,O147="Ejecución"),(K147/877802)*Tabla286[[#This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+IF(AND(K148&gt;0,O148="Ejecución"),(K148/877802)*Tabla286[[#This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+IF(AND(K149&gt;0,O149="Ejecución"),(K149/877802)*Tabla286[[#This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+IF(AND(K150&gt;0,O150="Ejecución"),(K150/877802)*Tabla286[[#This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+IF(AND(K151&gt;0,O151="Ejecución"),(K151/877802)*Tabla286[[#This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+IF(AND(K152&gt;0,O152="Ejecución"),(K152/877802)*Tabla286[[#This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+IF(AND(K153&gt;0,O153="Ejecución"),(K153/877802)*Tabla286[[#This Row],[% participación]],IF(AND(K153&gt;0,O153&lt;&gt;"Ejecución"),"-",""))</f>
        <v/>
      </c>
      <c r="M153" s="118"/>
      <c r="N153" s="173" t="str">
        <f t="shared" si="4"/>
        <v/>
      </c>
      <c r="O153" s="169" t="s">
        <v>1150</v>
      </c>
      <c r="P153" s="80"/>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+IF(AND(K154&gt;0,O154="Ejecución"),(K154/877802)*Tabla286[[#This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+IF(AND(K155&gt;0,O155="Ejecución"),(K155/877802)*Tabla286[[#This Row],[% participación]],IF(AND(K155&gt;0,O155&lt;&gt;"Ejecución"),"-",""))</f>
        <v/>
      </c>
      <c r="M155" s="118"/>
      <c r="N155" s="173" t="str">
        <f t="shared" si="4"/>
        <v/>
      </c>
      <c r="O155" s="169" t="s">
        <v>1150</v>
      </c>
      <c r="P155" s="80"/>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+IF(AND(K156&gt;0,O156="Ejecución"),(K156/877802)*Tabla286[[#This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+IF(AND(K157&gt;0,O157="Ejecución"),(K157/877802)*Tabla286[[#This Row],[% participación]],IF(AND(K157&gt;0,O157&lt;&gt;"Ejecución"),"-",""))</f>
        <v/>
      </c>
      <c r="M157" s="118"/>
      <c r="N157" s="173" t="str">
        <f t="shared" si="4"/>
        <v/>
      </c>
      <c r="O157" s="169" t="s">
        <v>1150</v>
      </c>
      <c r="P157" s="80"/>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1" t="str">
        <f>+IF(AND(K158&gt;0,O158="Ejecución"),(K158/877802)*Tabla286[[#This Row],[% participación]],IF(AND(K158&gt;0,O158&lt;&gt;"Ejecución"),"-",""))</f>
        <v/>
      </c>
      <c r="M158" s="118"/>
      <c r="N158" s="173" t="str">
        <f t="shared" si="4"/>
        <v/>
      </c>
      <c r="O158" s="169" t="s">
        <v>1150</v>
      </c>
      <c r="P158" s="80"/>
    </row>
    <row r="159" spans="1:16" ht="23.1" customHeight="1" thickBot="1" x14ac:dyDescent="0.3">
      <c r="O159" s="177" t="str">
        <f>HYPERLINK("#Integrante_3!A1","INICIO")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7"/>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8" t="s">
        <v>26</v>
      </c>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t="s">
        <v>26</v>
      </c>
      <c r="E165" s="8"/>
      <c r="F165" s="5"/>
      <c r="G165" s="108" t="s">
        <v>26</v>
      </c>
      <c r="I165" s="237" t="s">
        <v>2648</v>
      </c>
      <c r="J165" s="238"/>
      <c r="K165" s="238"/>
      <c r="L165" s="238"/>
      <c r="M165" s="238"/>
      <c r="N165" s="238"/>
      <c r="O165" s="239"/>
      <c r="U165" s="51"/>
    </row>
    <row r="166" spans="1:28" x14ac:dyDescent="0.25">
      <c r="A166" s="9"/>
      <c r="B166" s="207" t="s">
        <v>2662</v>
      </c>
      <c r="C166" s="207"/>
      <c r="D166" s="207"/>
      <c r="E166" s="8"/>
      <c r="F166" s="5"/>
      <c r="H166" s="82" t="s">
        <v>2661</v>
      </c>
      <c r="I166" s="237"/>
      <c r="J166" s="238"/>
      <c r="K166" s="238"/>
      <c r="L166" s="238"/>
      <c r="M166" s="238"/>
      <c r="N166" s="238"/>
      <c r="O166" s="239"/>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7"/>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2674</v>
      </c>
      <c r="J174" s="201"/>
      <c r="K174" s="201"/>
      <c r="L174" s="201"/>
      <c r="M174" s="201"/>
      <c r="O174" s="177" t="str">
        <f>HYPERLINK("#Integrante_3!A1","INICIO")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56"/>
      <c r="S175" s="19"/>
      <c r="T175" s="19"/>
      <c r="U175" s="19"/>
      <c r="V175" s="19"/>
      <c r="W175" s="19"/>
      <c r="X175" s="19"/>
      <c r="Y175" s="19"/>
      <c r="Z175" s="19"/>
      <c r="AA175" s="19"/>
      <c r="AB175" s="19"/>
    </row>
    <row r="176" spans="1:28" ht="23.25" x14ac:dyDescent="0.25">
      <c r="A176" s="9"/>
      <c r="B176" s="197"/>
      <c r="C176" s="198"/>
      <c r="D176" s="199"/>
      <c r="E176" s="156" t="s">
        <v>2621</v>
      </c>
      <c r="F176" s="156" t="s">
        <v>2622</v>
      </c>
      <c r="G176" s="156" t="s">
        <v>2623</v>
      </c>
      <c r="H176" s="5"/>
      <c r="I176" s="197"/>
      <c r="J176" s="198"/>
      <c r="K176" s="198"/>
      <c r="L176" s="199"/>
      <c r="M176" s="255"/>
      <c r="O176" s="8"/>
      <c r="Q176" s="19"/>
      <c r="R176" s="156" t="s">
        <v>2623</v>
      </c>
      <c r="S176" s="19"/>
      <c r="T176" s="19"/>
      <c r="U176" s="19"/>
      <c r="V176" s="19"/>
      <c r="W176" s="19"/>
      <c r="X176" s="19"/>
      <c r="Y176" s="19"/>
      <c r="Z176" s="19"/>
      <c r="AA176" s="19"/>
      <c r="AB176" s="19"/>
    </row>
    <row r="177" spans="1:28" ht="23.25" x14ac:dyDescent="0.25">
      <c r="A177" s="9"/>
      <c r="B177" s="246" t="s">
        <v>2670</v>
      </c>
      <c r="C177" s="246"/>
      <c r="D177" s="246"/>
      <c r="E177" s="24">
        <v>0.02</v>
      </c>
      <c r="F177" s="170">
        <v>0.01</v>
      </c>
      <c r="G177" s="171">
        <f>IF(F177&gt;0,SUM(E177+F177),"")</f>
        <v>0.03</v>
      </c>
      <c r="H177" s="5"/>
      <c r="I177" s="243" t="s">
        <v>2674</v>
      </c>
      <c r="J177" s="244"/>
      <c r="K177" s="244"/>
      <c r="L177" s="245"/>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6" t="s">
        <v>1165</v>
      </c>
      <c r="C178" s="246"/>
      <c r="D178" s="246"/>
      <c r="E178" s="24">
        <v>0.02</v>
      </c>
      <c r="F178" s="69"/>
      <c r="G178" s="155" t="str">
        <f>IF(F178&gt;0,SUM(E178+F178),"")</f>
        <v/>
      </c>
      <c r="H178" s="5"/>
      <c r="I178" s="243" t="s">
        <v>1169</v>
      </c>
      <c r="J178" s="244"/>
      <c r="K178" s="24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5" t="str">
        <f>IF(F179&gt;0,SUM(E179+F179),"")</f>
        <v/>
      </c>
      <c r="H179" s="5"/>
      <c r="I179" s="243" t="s">
        <v>1170</v>
      </c>
      <c r="J179" s="244"/>
      <c r="K179" s="24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5" t="str">
        <f>IF(F180&gt;0,SUM(E180+F180),"")</f>
        <v/>
      </c>
      <c r="H180" s="5"/>
      <c r="I180" s="243" t="s">
        <v>1171</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6">
        <f>+SUM(G177:G180)</f>
        <v>0.03</v>
      </c>
      <c r="D183" s="161" t="s">
        <v>2633</v>
      </c>
      <c r="E183" s="95">
        <f>+(C183*SUM(K20:K35))</f>
        <v>14420979.18</v>
      </c>
      <c r="F183" s="93"/>
      <c r="G183" s="94"/>
      <c r="H183" s="89"/>
      <c r="I183" s="91" t="s">
        <v>2632</v>
      </c>
      <c r="J183" s="176">
        <f>M177</f>
        <v>0</v>
      </c>
      <c r="K183" s="247" t="s">
        <v>2633</v>
      </c>
      <c r="L183" s="247"/>
      <c r="M183" s="95">
        <f>+J183*K20</f>
        <v>0</v>
      </c>
      <c r="N183" s="96"/>
      <c r="O183" s="97"/>
    </row>
    <row r="184" spans="1:28" ht="15.75" thickBot="1" x14ac:dyDescent="0.3">
      <c r="A184" s="10"/>
      <c r="B184" s="98"/>
      <c r="C184" s="98"/>
      <c r="D184" s="98"/>
      <c r="E184" s="98"/>
      <c r="F184" s="98"/>
      <c r="G184" s="98"/>
      <c r="H184" s="98"/>
      <c r="I184" s="172" t="s">
        <v>2675</v>
      </c>
      <c r="J184" s="98"/>
      <c r="K184" s="98"/>
      <c r="L184" s="98"/>
      <c r="M184" s="98"/>
      <c r="N184" s="99"/>
      <c r="O184" s="100"/>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20" t="s">
        <v>2641</v>
      </c>
      <c r="C190" s="220"/>
      <c r="E190" s="5" t="s">
        <v>20</v>
      </c>
      <c r="H190" s="159" t="s">
        <v>24</v>
      </c>
      <c r="J190" s="5" t="s">
        <v>2642</v>
      </c>
      <c r="K190" s="5"/>
      <c r="M190" s="5"/>
      <c r="N190" s="5"/>
      <c r="O190" s="8"/>
      <c r="Q190" s="146"/>
      <c r="R190" s="147"/>
      <c r="S190" s="147"/>
      <c r="T190" s="146"/>
    </row>
    <row r="191" spans="1:28" x14ac:dyDescent="0.25">
      <c r="A191" s="9"/>
      <c r="C191" s="187">
        <v>42493</v>
      </c>
      <c r="D191" s="5"/>
      <c r="E191" s="188">
        <v>950</v>
      </c>
      <c r="F191" s="5"/>
      <c r="G191" s="5"/>
      <c r="H191" s="189" t="s">
        <v>2762</v>
      </c>
      <c r="J191" s="5"/>
      <c r="K191" s="187">
        <v>40206</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7"/>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90" t="s">
        <v>2706</v>
      </c>
      <c r="J209" s="27" t="s">
        <v>2627</v>
      </c>
      <c r="K209" s="190" t="s">
        <v>2706</v>
      </c>
      <c r="L209" s="21"/>
      <c r="M209" s="21"/>
      <c r="N209" s="21"/>
      <c r="O209" s="8"/>
    </row>
    <row r="210" spans="1:15" x14ac:dyDescent="0.2">
      <c r="A210" s="9"/>
      <c r="B210" s="27" t="s">
        <v>2624</v>
      </c>
      <c r="C210" s="189" t="s">
        <v>2762</v>
      </c>
      <c r="D210" s="21"/>
      <c r="G210" s="27" t="s">
        <v>2626</v>
      </c>
      <c r="H210" s="190" t="s">
        <v>2707</v>
      </c>
      <c r="J210" s="27" t="s">
        <v>2628</v>
      </c>
      <c r="K210" s="191" t="s">
        <v>2708</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3" zoomScale="55" zoomScaleNormal="55" zoomScaleSheetLayoutView="40" zoomScalePageLayoutView="40" workbookViewId="0">
      <selection activeCell="I39" activeCellId="1" sqref="C15 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44194.823033912035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5" t="str">
        <f>HYPERLINK("#Integrante_4!A109","CAPACIDAD RESIDUAL")</f>
        <v>CAPACIDAD RESIDUAL</v>
      </c>
      <c r="F8" s="266"/>
      <c r="G8" s="267"/>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5" t="str">
        <f>HYPERLINK("#Integrante_4!A162","TALENTO HUMANO")</f>
        <v>TALENTO HUMANO</v>
      </c>
      <c r="F9" s="266"/>
      <c r="G9" s="267"/>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5" t="str">
        <f>HYPERLINK("#Integrante_4!F162","INFRAESTRUCTURA")</f>
        <v>INFRAESTRUCTURA</v>
      </c>
      <c r="F10" s="266"/>
      <c r="G10" s="267"/>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68"/>
      <c r="I20" s="141"/>
      <c r="J20" s="142"/>
      <c r="K20" s="143"/>
      <c r="L20" s="144"/>
      <c r="M20" s="144"/>
      <c r="N20" s="127">
        <f>+(M20-L20)/30</f>
        <v>0</v>
      </c>
      <c r="O20" s="130"/>
      <c r="U20" s="126"/>
      <c r="V20" s="106">
        <f ca="1">NOW()</f>
        <v>44194.823033912035</v>
      </c>
      <c r="W20" s="106">
        <f ca="1">NOW()</f>
        <v>44194.823033912035</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11"/>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1"/>
      <c r="N49" s="118"/>
      <c r="O49" s="118"/>
      <c r="P49" s="79"/>
    </row>
    <row r="50" spans="1:16" s="6" customFormat="1" ht="24.75" customHeight="1" x14ac:dyDescent="0.25">
      <c r="A50" s="135">
        <v>3</v>
      </c>
      <c r="B50" s="116"/>
      <c r="C50" s="118"/>
      <c r="D50" s="115"/>
      <c r="E50" s="137"/>
      <c r="F50" s="137"/>
      <c r="G50" s="164" t="str">
        <f t="shared" si="1"/>
        <v/>
      </c>
      <c r="H50" s="113"/>
      <c r="I50" s="115"/>
      <c r="J50" s="115"/>
      <c r="K50" s="117"/>
      <c r="L50" s="118"/>
      <c r="M50" s="111"/>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11"/>
      <c r="N51" s="118"/>
      <c r="O51" s="118"/>
      <c r="P51" s="79"/>
    </row>
    <row r="52" spans="1:16" s="7" customFormat="1" ht="24.75" customHeight="1" outlineLevel="1" x14ac:dyDescent="0.25">
      <c r="A52" s="136">
        <v>5</v>
      </c>
      <c r="B52" s="116"/>
      <c r="C52" s="118"/>
      <c r="D52" s="115"/>
      <c r="E52" s="137"/>
      <c r="F52" s="137"/>
      <c r="G52" s="164" t="str">
        <f t="shared" si="1"/>
        <v/>
      </c>
      <c r="H52" s="113"/>
      <c r="I52" s="115"/>
      <c r="J52" s="115"/>
      <c r="K52" s="117"/>
      <c r="L52" s="118"/>
      <c r="M52" s="111"/>
      <c r="N52" s="118"/>
      <c r="O52" s="118"/>
      <c r="P52" s="80"/>
    </row>
    <row r="53" spans="1:16" s="7" customFormat="1" ht="24.75" customHeight="1" outlineLevel="1" x14ac:dyDescent="0.25">
      <c r="A53" s="136">
        <v>6</v>
      </c>
      <c r="B53" s="116"/>
      <c r="C53" s="118"/>
      <c r="D53" s="115"/>
      <c r="E53" s="137"/>
      <c r="F53" s="137"/>
      <c r="G53" s="164" t="str">
        <f t="shared" si="1"/>
        <v/>
      </c>
      <c r="H53" s="113"/>
      <c r="I53" s="115"/>
      <c r="J53" s="115"/>
      <c r="K53" s="117"/>
      <c r="L53" s="118"/>
      <c r="M53" s="111"/>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2"/>
      <c r="L54" s="118"/>
      <c r="M54" s="111"/>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2"/>
      <c r="L55" s="118"/>
      <c r="M55" s="111"/>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2"/>
      <c r="L56" s="118"/>
      <c r="M56" s="111"/>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11"/>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11"/>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11"/>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11"/>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11"/>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11"/>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11"/>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11"/>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11"/>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11"/>
      <c r="N66" s="118"/>
      <c r="O66" s="118"/>
      <c r="P66" s="80"/>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1"/>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11"/>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11"/>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11"/>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11"/>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11"/>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11"/>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11"/>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11"/>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11"/>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11"/>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11"/>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11"/>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11"/>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11"/>
      <c r="N81" s="118"/>
      <c r="O81" s="118"/>
      <c r="P81" s="80"/>
    </row>
    <row r="82" spans="1:16" s="7" customFormat="1" ht="24.75" customHeight="1" outlineLevel="1" x14ac:dyDescent="0.25">
      <c r="A82" s="136">
        <v>35</v>
      </c>
      <c r="B82" s="116"/>
      <c r="C82" s="118"/>
      <c r="D82" s="115"/>
      <c r="E82" s="137"/>
      <c r="F82" s="137"/>
      <c r="G82" s="164" t="str">
        <f t="shared" si="1"/>
        <v/>
      </c>
      <c r="H82" s="116"/>
      <c r="I82" s="115"/>
      <c r="J82" s="115"/>
      <c r="K82" s="117"/>
      <c r="L82" s="118"/>
      <c r="M82" s="111"/>
      <c r="N82" s="118"/>
      <c r="O82" s="118"/>
      <c r="P82" s="80"/>
    </row>
    <row r="83" spans="1:16" s="7" customFormat="1" ht="24.75" customHeight="1" outlineLevel="1" x14ac:dyDescent="0.25">
      <c r="A83" s="136">
        <v>36</v>
      </c>
      <c r="B83" s="116"/>
      <c r="C83" s="118"/>
      <c r="D83" s="115"/>
      <c r="E83" s="137"/>
      <c r="F83" s="137"/>
      <c r="G83" s="164" t="str">
        <f t="shared" si="1"/>
        <v/>
      </c>
      <c r="H83" s="116"/>
      <c r="I83" s="115"/>
      <c r="J83" s="115"/>
      <c r="K83" s="117"/>
      <c r="L83" s="118"/>
      <c r="M83" s="111"/>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11"/>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11"/>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11"/>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11"/>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11"/>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11"/>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11"/>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11"/>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11"/>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11"/>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11"/>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11"/>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11"/>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11"/>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11"/>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11"/>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1"/>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1"/>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1"/>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1"/>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1"/>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1"/>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1"/>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1"/>
      <c r="N107" s="118"/>
      <c r="O107" s="118"/>
      <c r="P107" s="80"/>
    </row>
    <row r="108" spans="1:16" ht="29.45" customHeight="1" thickBot="1" x14ac:dyDescent="0.3">
      <c r="O108" s="177" t="str">
        <f>HYPERLINK("#Integrante_4!A1","INICIO")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+IF(AND(K114&gt;0,O114="Ejecución"),(K114/877802)*Tabla289[[#This Row],[% participación]],IF(AND(K114&gt;0,O114&lt;&gt;"Ejecución"),"-",""))</f>
        <v/>
      </c>
      <c r="M114" s="118"/>
      <c r="N114" s="173" t="str">
        <f>+IF(M116="No",1,IF(M116="Si","Ingrese %",""))</f>
        <v/>
      </c>
      <c r="O114" s="169" t="s">
        <v>1150</v>
      </c>
      <c r="P114" s="79"/>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1" t="str">
        <f>+IF(AND(K115&gt;0,O115="Ejecución"),(K115/877802)*Tabla289[[#This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+IF(AND(K116&gt;0,O116="Ejecución"),(K116/877802)*Tabla289[[#This Row],[% participación]],IF(AND(K116&gt;0,O116&lt;&gt;"Ejecución"),"-",""))</f>
        <v/>
      </c>
      <c r="M116" s="118"/>
      <c r="N116" s="173" t="str">
        <f t="shared" ref="N116:N160"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+IF(AND(K117&gt;0,O117="Ejecución"),(K117/877802)*Tabla289[[#This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+IF(AND(K118&gt;0,O118="Ejecución"),(K118/877802)*Tabla289[[#This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+IF(AND(K119&gt;0,O119="Ejecución"),(K119/877802)*Tabla289[[#This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+IF(AND(K120&gt;0,O120="Ejecución"),(K120/877802)*Tabla289[[#This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+IF(AND(K121&gt;0,O121="Ejecución"),(K121/877802)*Tabla289[[#This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+IF(AND(K122&gt;0,O122="Ejecución"),(K122/877802)*Tabla289[[#This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+IF(AND(K123&gt;0,O123="Ejecución"),(K123/877802)*Tabla289[[#This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+IF(AND(K124&gt;0,O124="Ejecución"),(K124/877802)*Tabla289[[#This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+IF(AND(K125&gt;0,O125="Ejecución"),(K125/877802)*Tabla289[[#This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+IF(AND(K126&gt;0,O126="Ejecución"),(K126/877802)*Tabla289[[#This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+IF(AND(K127&gt;0,O127="Ejecución"),(K127/877802)*Tabla289[[#This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+IF(AND(K128&gt;0,O128="Ejecución"),(K128/877802)*Tabla289[[#This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+IF(AND(K129&gt;0,O129="Ejecución"),(K129/877802)*Tabla289[[#This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+IF(AND(K130&gt;0,O130="Ejecución"),(K130/877802)*Tabla289[[#This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+IF(AND(K131&gt;0,O131="Ejecución"),(K131/877802)*Tabla289[[#This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+IF(AND(K132&gt;0,O132="Ejecución"),(K132/877802)*Tabla289[[#This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+IF(AND(K133&gt;0,O133="Ejecución"),(K133/877802)*Tabla289[[#This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+IF(AND(K134&gt;0,O134="Ejecución"),(K134/877802)*Tabla289[[#This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1" t="str">
        <f>+IF(AND(K135&gt;0,O135="Ejecución"),(K135/877802)*Tabla289[[#This Row],[% participación]],IF(AND(K135&gt;0,O135&lt;&gt;"Ejecución"),"-",""))</f>
        <v/>
      </c>
      <c r="M135" s="118"/>
      <c r="N135" s="173"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+IF(AND(K136&gt;0,O136="Ejecución"),(K136/877802)*Tabla289[[#This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+IF(AND(K137&gt;0,O137="Ejecución"),(K137/877802)*Tabla289[[#This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+IF(AND(K138&gt;0,O138="Ejecución"),(K138/877802)*Tabla289[[#This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+IF(AND(K139&gt;0,O139="Ejecución"),(K139/877802)*Tabla289[[#This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+IF(AND(K140&gt;0,O140="Ejecución"),(K140/877802)*Tabla289[[#This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+IF(AND(K141&gt;0,O141="Ejecución"),(K141/877802)*Tabla289[[#This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+IF(AND(K142&gt;0,O142="Ejecución"),(K142/877802)*Tabla289[[#This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+IF(AND(K143&gt;0,O143="Ejecución"),(K143/877802)*Tabla289[[#This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+IF(AND(K144&gt;0,O144="Ejecución"),(K144/877802)*Tabla289[[#This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+IF(AND(K145&gt;0,O145="Ejecución"),(K145/877802)*Tabla289[[#This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+IF(AND(K146&gt;0,O146="Ejecución"),(K146/877802)*Tabla289[[#This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+IF(AND(K147&gt;0,O147="Ejecución"),(K147/877802)*Tabla289[[#This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+IF(AND(K148&gt;0,O148="Ejecución"),(K148/877802)*Tabla289[[#This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+IF(AND(K149&gt;0,O149="Ejecución"),(K149/877802)*Tabla289[[#This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+IF(AND(K150&gt;0,O150="Ejecución"),(K150/877802)*Tabla289[[#This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+IF(AND(K151&gt;0,O151="Ejecución"),(K151/877802)*Tabla289[[#This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+IF(AND(K152&gt;0,O152="Ejecución"),(K152/877802)*Tabla289[[#This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+IF(AND(K153&gt;0,O153="Ejecución"),(K153/877802)*Tabla289[[#This Row],[% participación]],IF(AND(K153&gt;0,O153&lt;&gt;"Ejecución"),"-",""))</f>
        <v/>
      </c>
      <c r="M153" s="118"/>
      <c r="N153" s="173" t="str">
        <f t="shared" si="4"/>
        <v/>
      </c>
      <c r="O153" s="169" t="s">
        <v>1150</v>
      </c>
      <c r="P153" s="80"/>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+IF(AND(K154&gt;0,O154="Ejecución"),(K154/877802)*Tabla289[[#This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+IF(AND(K155&gt;0,O155="Ejecución"),(K155/877802)*Tabla289[[#This Row],[% participación]],IF(AND(K155&gt;0,O155&lt;&gt;"Ejecución"),"-",""))</f>
        <v/>
      </c>
      <c r="M155" s="118"/>
      <c r="N155" s="173" t="str">
        <f t="shared" si="4"/>
        <v/>
      </c>
      <c r="O155" s="169" t="s">
        <v>1150</v>
      </c>
      <c r="P155" s="80"/>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+IF(AND(K156&gt;0,O156="Ejecución"),(K156/877802)*Tabla289[[#This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+IF(AND(K157&gt;0,O157="Ejecución"),(K157/877802)*Tabla289[[#This Row],[% participación]],IF(AND(K157&gt;0,O157&lt;&gt;"Ejecución"),"-",""))</f>
        <v/>
      </c>
      <c r="M157" s="118"/>
      <c r="N157" s="173" t="str">
        <f t="shared" si="4"/>
        <v/>
      </c>
      <c r="O157" s="169" t="s">
        <v>1150</v>
      </c>
      <c r="P157" s="80"/>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1" t="str">
        <f>+IF(AND(K158&gt;0,O158="Ejecución"),(K158/877802)*Tabla289[[#This Row],[% participación]],IF(AND(K158&gt;0,O158&lt;&gt;"Ejecución"),"-",""))</f>
        <v/>
      </c>
      <c r="M158" s="118"/>
      <c r="N158" s="173" t="str">
        <f t="shared" si="4"/>
        <v/>
      </c>
      <c r="O158" s="169" t="s">
        <v>1150</v>
      </c>
      <c r="P158" s="80"/>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1" t="str">
        <f>+IF(AND(K159&gt;0,O159="Ejecución"),(K159/877802)*Tabla289[[#This Row],[% participación]],IF(AND(K159&gt;0,O159&lt;&gt;"Ejecución"),"-",""))</f>
        <v/>
      </c>
      <c r="M159" s="118"/>
      <c r="N159" s="173" t="str">
        <f t="shared" si="4"/>
        <v/>
      </c>
      <c r="O159" s="169" t="s">
        <v>1150</v>
      </c>
      <c r="P159" s="80"/>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1" t="str">
        <f>+IF(AND(K160&gt;0,O160="Ejecución"),(K160/877802)*Tabla289[[#This Row],[% participación]],IF(AND(K160&gt;0,O160&lt;&gt;"Ejecución"),"-",""))</f>
        <v/>
      </c>
      <c r="M160" s="118"/>
      <c r="N160" s="173" t="str">
        <f t="shared" si="4"/>
        <v/>
      </c>
      <c r="O160" s="169" t="s">
        <v>1150</v>
      </c>
      <c r="P160" s="80"/>
    </row>
    <row r="161" spans="1:28" ht="23.1" customHeight="1" thickBot="1" x14ac:dyDescent="0.3">
      <c r="O161" s="177" t="str">
        <f>HYPERLINK("#Integrante_4!A1","INICIO")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7"/>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37" t="s">
        <v>2648</v>
      </c>
      <c r="J167" s="238"/>
      <c r="K167" s="238"/>
      <c r="L167" s="238"/>
      <c r="M167" s="238"/>
      <c r="N167" s="238"/>
      <c r="O167" s="239"/>
      <c r="U167" s="51"/>
    </row>
    <row r="168" spans="1:28" x14ac:dyDescent="0.25">
      <c r="A168" s="9"/>
      <c r="B168" s="207" t="s">
        <v>2662</v>
      </c>
      <c r="C168" s="207"/>
      <c r="D168" s="207"/>
      <c r="E168" s="8"/>
      <c r="F168" s="5"/>
      <c r="H168" s="82" t="s">
        <v>2661</v>
      </c>
      <c r="I168" s="237"/>
      <c r="J168" s="238"/>
      <c r="K168" s="238"/>
      <c r="L168" s="238"/>
      <c r="M168" s="238"/>
      <c r="N168" s="238"/>
      <c r="O168" s="239"/>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7"/>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HYPERLINK("#Integrante_4!A1","INICIO")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56"/>
      <c r="S177" s="19"/>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c r="O178" s="8"/>
      <c r="Q178" s="19"/>
      <c r="R178" s="156" t="s">
        <v>2623</v>
      </c>
      <c r="S178" s="19"/>
      <c r="T178" s="19"/>
      <c r="U178" s="19"/>
      <c r="V178" s="19"/>
      <c r="W178" s="19"/>
      <c r="X178" s="19"/>
      <c r="Y178" s="19"/>
      <c r="Z178" s="19"/>
      <c r="AA178" s="19"/>
      <c r="AB178" s="19"/>
    </row>
    <row r="179" spans="1:28" ht="23.25" x14ac:dyDescent="0.25">
      <c r="A179" s="9"/>
      <c r="B179" s="246" t="s">
        <v>2670</v>
      </c>
      <c r="C179" s="246"/>
      <c r="D179" s="246"/>
      <c r="E179" s="24">
        <v>0.02</v>
      </c>
      <c r="F179" s="170"/>
      <c r="G179" s="171" t="str">
        <f>IF(F179&gt;0,SUM(E179+F179),"")</f>
        <v/>
      </c>
      <c r="H179" s="5"/>
      <c r="I179" s="243" t="s">
        <v>2674</v>
      </c>
      <c r="J179" s="244"/>
      <c r="K179" s="244"/>
      <c r="L179" s="245"/>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v>
      </c>
      <c r="D185" s="161" t="s">
        <v>2633</v>
      </c>
      <c r="E185" s="95">
        <f>+(C185*SUM(K20:K35))</f>
        <v>0</v>
      </c>
      <c r="F185" s="93"/>
      <c r="G185" s="94"/>
      <c r="H185" s="89"/>
      <c r="I185" s="91" t="s">
        <v>2632</v>
      </c>
      <c r="J185" s="176">
        <f>M179</f>
        <v>0</v>
      </c>
      <c r="K185" s="247" t="s">
        <v>2633</v>
      </c>
      <c r="L185" s="247"/>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7"/>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zoomScale="40" zoomScaleNormal="40" zoomScaleSheetLayoutView="40" zoomScalePageLayoutView="40" workbookViewId="0">
      <selection activeCell="I39" activeCellId="1" sqref="C15 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44194.823033912035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5" t="str">
        <f>HYPERLINK("#Integrante_5!A109","CAPACIDAD RESIDUAL")</f>
        <v>CAPACIDAD RESIDUAL</v>
      </c>
      <c r="F8" s="266"/>
      <c r="G8" s="267"/>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5" t="str">
        <f>HYPERLINK("#Integrante_5!A162","TALENTO HUMANO")</f>
        <v>TALENTO HUMANO</v>
      </c>
      <c r="F9" s="266"/>
      <c r="G9" s="267"/>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5" t="str">
        <f>HYPERLINK("#Integrante_5!F162","INFRAESTRUCTURA")</f>
        <v>INFRAESTRUCTURA</v>
      </c>
      <c r="F10" s="266"/>
      <c r="G10" s="267"/>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68"/>
      <c r="I20" s="141"/>
      <c r="J20" s="142"/>
      <c r="K20" s="143"/>
      <c r="L20" s="144"/>
      <c r="M20" s="144"/>
      <c r="N20" s="127">
        <f>+(M20-L20)/30</f>
        <v>0</v>
      </c>
      <c r="O20" s="130"/>
      <c r="U20" s="126"/>
      <c r="V20" s="106">
        <f ca="1">NOW()</f>
        <v>44194.823033912035</v>
      </c>
      <c r="W20" s="106">
        <f ca="1">NOW()</f>
        <v>44194.823033912035</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79"/>
    </row>
    <row r="50" spans="1:16" s="6" customFormat="1" ht="24.75" customHeight="1" x14ac:dyDescent="0.25">
      <c r="A50" s="135">
        <v>3</v>
      </c>
      <c r="B50" s="116"/>
      <c r="C50" s="118"/>
      <c r="D50" s="115"/>
      <c r="E50" s="137"/>
      <c r="F50" s="137"/>
      <c r="G50" s="164" t="str">
        <f t="shared" si="1"/>
        <v/>
      </c>
      <c r="H50" s="113"/>
      <c r="I50" s="115"/>
      <c r="J50" s="115"/>
      <c r="K50" s="117"/>
      <c r="L50" s="118"/>
      <c r="M50" s="173"/>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79"/>
    </row>
    <row r="52" spans="1:16" s="7" customFormat="1" ht="24.75" customHeight="1" outlineLevel="1" x14ac:dyDescent="0.25">
      <c r="A52" s="136">
        <v>5</v>
      </c>
      <c r="B52" s="116"/>
      <c r="C52" s="118"/>
      <c r="D52" s="115"/>
      <c r="E52" s="137"/>
      <c r="F52" s="137"/>
      <c r="G52" s="164" t="str">
        <f t="shared" si="1"/>
        <v/>
      </c>
      <c r="H52" s="113"/>
      <c r="I52" s="115"/>
      <c r="J52" s="115"/>
      <c r="K52" s="117"/>
      <c r="L52" s="118"/>
      <c r="M52" s="173"/>
      <c r="N52" s="118"/>
      <c r="O52" s="118"/>
      <c r="P52" s="80"/>
    </row>
    <row r="53" spans="1:16" s="7" customFormat="1" ht="24.75" customHeight="1" outlineLevel="1" x14ac:dyDescent="0.25">
      <c r="A53" s="136">
        <v>6</v>
      </c>
      <c r="B53" s="116"/>
      <c r="C53" s="118"/>
      <c r="D53" s="115"/>
      <c r="E53" s="137"/>
      <c r="F53" s="137"/>
      <c r="G53" s="164" t="str">
        <f t="shared" si="1"/>
        <v/>
      </c>
      <c r="H53" s="113"/>
      <c r="I53" s="115"/>
      <c r="J53" s="115"/>
      <c r="K53" s="117"/>
      <c r="L53" s="118"/>
      <c r="M53" s="173"/>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2"/>
      <c r="L54" s="118"/>
      <c r="M54" s="173"/>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2"/>
      <c r="L55" s="118"/>
      <c r="M55" s="173"/>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2"/>
      <c r="L56" s="118"/>
      <c r="M56" s="173"/>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0"/>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HYPERLINK("#Integrante_5!A1","INICIO")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+IF(AND(K114&gt;0,O114="Ejecución"),(K114/877802)*Tabla2812[[#This Row],[% participación]],IF(AND(K114&gt;0,O114&lt;&gt;"Ejecución"),"-",""))</f>
        <v/>
      </c>
      <c r="M114" s="118"/>
      <c r="N114" s="111" t="str">
        <f>+IF(M142="No",1,IF(M142="Si","Ingrese %",""))</f>
        <v/>
      </c>
      <c r="O114" s="169" t="s">
        <v>1150</v>
      </c>
      <c r="P114" s="79"/>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1" t="str">
        <f>+IF(AND(K115&gt;0,O115="Ejecución"),(K115/877802)*Tabla2812[[#This Row],[% participación]],IF(AND(K115&gt;0,O115&lt;&gt;"Ejecución"),"-",""))</f>
        <v/>
      </c>
      <c r="M115" s="118"/>
      <c r="N115" s="111" t="str">
        <f>+IF(M142="No",1,IF(M142="Si","Ingrese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+IF(AND(K116&gt;0,O116="Ejecución"),(K116/877802)*Tabla2812[[#This Row],[% participación]],IF(AND(K116&gt;0,O116&lt;&gt;"Ejecución"),"-",""))</f>
        <v/>
      </c>
      <c r="M116" s="118"/>
      <c r="N116" s="111" t="str">
        <f t="shared" ref="N116:N158"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+IF(AND(K117&gt;0,O117="Ejecución"),(K117/877802)*Tabla2812[[#This Row],[% participación]],IF(AND(K117&gt;0,O117&lt;&gt;"Ejecución"),"-",""))</f>
        <v/>
      </c>
      <c r="M117" s="118"/>
      <c r="N117" s="111"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+IF(AND(K118&gt;0,O118="Ejecución"),(K118/877802)*Tabla2812[[#This Row],[% participación]],IF(AND(K118&gt;0,O118&lt;&gt;"Ejecución"),"-",""))</f>
        <v/>
      </c>
      <c r="M118" s="118"/>
      <c r="N118" s="111"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+IF(AND(K119&gt;0,O119="Ejecución"),(K119/877802)*Tabla2812[[#This Row],[% participación]],IF(AND(K119&gt;0,O119&lt;&gt;"Ejecución"),"-",""))</f>
        <v/>
      </c>
      <c r="M119" s="118"/>
      <c r="N119" s="111"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+IF(AND(K120&gt;0,O120="Ejecución"),(K120/877802)*Tabla2812[[#This Row],[% participación]],IF(AND(K120&gt;0,O120&lt;&gt;"Ejecución"),"-",""))</f>
        <v/>
      </c>
      <c r="M120" s="118"/>
      <c r="N120" s="111"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+IF(AND(K121&gt;0,O121="Ejecución"),(K121/877802)*Tabla2812[[#This Row],[% participación]],IF(AND(K121&gt;0,O121&lt;&gt;"Ejecución"),"-",""))</f>
        <v/>
      </c>
      <c r="M121" s="118"/>
      <c r="N121" s="111"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+IF(AND(K122&gt;0,O122="Ejecución"),(K122/877802)*Tabla2812[[#This Row],[% participación]],IF(AND(K122&gt;0,O122&lt;&gt;"Ejecución"),"-",""))</f>
        <v/>
      </c>
      <c r="M122" s="118"/>
      <c r="N122" s="111"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+IF(AND(K123&gt;0,O123="Ejecución"),(K123/877802)*Tabla2812[[#This Row],[% participación]],IF(AND(K123&gt;0,O123&lt;&gt;"Ejecución"),"-",""))</f>
        <v/>
      </c>
      <c r="M123" s="118"/>
      <c r="N123" s="111"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+IF(AND(K124&gt;0,O124="Ejecución"),(K124/877802)*Tabla2812[[#This Row],[% participación]],IF(AND(K124&gt;0,O124&lt;&gt;"Ejecución"),"-",""))</f>
        <v/>
      </c>
      <c r="M124" s="118"/>
      <c r="N124" s="111"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+IF(AND(K125&gt;0,O125="Ejecución"),(K125/877802)*Tabla2812[[#This Row],[% participación]],IF(AND(K125&gt;0,O125&lt;&gt;"Ejecución"),"-",""))</f>
        <v/>
      </c>
      <c r="M125" s="118"/>
      <c r="N125" s="111"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+IF(AND(K126&gt;0,O126="Ejecución"),(K126/877802)*Tabla2812[[#This Row],[% participación]],IF(AND(K126&gt;0,O126&lt;&gt;"Ejecución"),"-",""))</f>
        <v/>
      </c>
      <c r="M126" s="118"/>
      <c r="N126" s="111"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+IF(AND(K127&gt;0,O127="Ejecución"),(K127/877802)*Tabla2812[[#This Row],[% participación]],IF(AND(K127&gt;0,O127&lt;&gt;"Ejecución"),"-",""))</f>
        <v/>
      </c>
      <c r="M127" s="118"/>
      <c r="N127" s="111"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+IF(AND(K128&gt;0,O128="Ejecución"),(K128/877802)*Tabla2812[[#This Row],[% participación]],IF(AND(K128&gt;0,O128&lt;&gt;"Ejecución"),"-",""))</f>
        <v/>
      </c>
      <c r="M128" s="118"/>
      <c r="N128" s="111"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+IF(AND(K129&gt;0,O129="Ejecución"),(K129/877802)*Tabla2812[[#This Row],[% participación]],IF(AND(K129&gt;0,O129&lt;&gt;"Ejecución"),"-",""))</f>
        <v/>
      </c>
      <c r="M129" s="118"/>
      <c r="N129" s="111"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+IF(AND(K130&gt;0,O130="Ejecución"),(K130/877802)*Tabla2812[[#This Row],[% participación]],IF(AND(K130&gt;0,O130&lt;&gt;"Ejecución"),"-",""))</f>
        <v/>
      </c>
      <c r="M130" s="118"/>
      <c r="N130" s="111"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+IF(AND(K131&gt;0,O131="Ejecución"),(K131/877802)*Tabla2812[[#This Row],[% participación]],IF(AND(K131&gt;0,O131&lt;&gt;"Ejecución"),"-",""))</f>
        <v/>
      </c>
      <c r="M131" s="118"/>
      <c r="N131" s="111"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+IF(AND(K132&gt;0,O132="Ejecución"),(K132/877802)*Tabla2812[[#This Row],[% participación]],IF(AND(K132&gt;0,O132&lt;&gt;"Ejecución"),"-",""))</f>
        <v/>
      </c>
      <c r="M132" s="118"/>
      <c r="N132" s="111"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+IF(AND(K133&gt;0,O133="Ejecución"),(K133/877802)*Tabla2812[[#This Row],[% participación]],IF(AND(K133&gt;0,O133&lt;&gt;"Ejecución"),"-",""))</f>
        <v/>
      </c>
      <c r="M133" s="118"/>
      <c r="N133" s="111"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+IF(AND(K134&gt;0,O134="Ejecución"),(K134/877802)*Tabla2812[[#This Row],[% participación]],IF(AND(K134&gt;0,O134&lt;&gt;"Ejecución"),"-",""))</f>
        <v/>
      </c>
      <c r="M134" s="118"/>
      <c r="N134" s="111"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1" t="str">
        <f>+IF(AND(K135&gt;0,O135="Ejecución"),(K135/877802)*Tabla2812[[#This Row],[% participación]],IF(AND(K135&gt;0,O135&lt;&gt;"Ejecución"),"-",""))</f>
        <v/>
      </c>
      <c r="M135" s="118"/>
      <c r="N135" s="111"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+IF(AND(K136&gt;0,O136="Ejecución"),(K136/877802)*Tabla2812[[#This Row],[% participación]],IF(AND(K136&gt;0,O136&lt;&gt;"Ejecución"),"-",""))</f>
        <v/>
      </c>
      <c r="M136" s="118"/>
      <c r="N136" s="111"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+IF(AND(K137&gt;0,O137="Ejecución"),(K137/877802)*Tabla2812[[#This Row],[% participación]],IF(AND(K137&gt;0,O137&lt;&gt;"Ejecución"),"-",""))</f>
        <v/>
      </c>
      <c r="M137" s="118"/>
      <c r="N137" s="111"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+IF(AND(K138&gt;0,O138="Ejecución"),(K138/877802)*Tabla2812[[#This Row],[% participación]],IF(AND(K138&gt;0,O138&lt;&gt;"Ejecución"),"-",""))</f>
        <v/>
      </c>
      <c r="M138" s="118"/>
      <c r="N138" s="111"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+IF(AND(K139&gt;0,O139="Ejecución"),(K139/877802)*Tabla2812[[#This Row],[% participación]],IF(AND(K139&gt;0,O139&lt;&gt;"Ejecución"),"-",""))</f>
        <v/>
      </c>
      <c r="M139" s="118"/>
      <c r="N139" s="111"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+IF(AND(K140&gt;0,O140="Ejecución"),(K140/877802)*Tabla2812[[#This Row],[% participación]],IF(AND(K140&gt;0,O140&lt;&gt;"Ejecución"),"-",""))</f>
        <v/>
      </c>
      <c r="M140" s="118"/>
      <c r="N140" s="111"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+IF(AND(K141&gt;0,O141="Ejecución"),(K141/877802)*Tabla2812[[#This Row],[% participación]],IF(AND(K141&gt;0,O141&lt;&gt;"Ejecución"),"-",""))</f>
        <v/>
      </c>
      <c r="M141" s="118"/>
      <c r="N141" s="111"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+IF(AND(K142&gt;0,O142="Ejecución"),(K142/877802)*Tabla2812[[#This Row],[% participación]],IF(AND(K142&gt;0,O142&lt;&gt;"Ejecución"),"-",""))</f>
        <v/>
      </c>
      <c r="M142" s="118"/>
      <c r="N142" s="111"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+IF(AND(K143&gt;0,O143="Ejecución"),(K143/877802)*Tabla2812[[#This Row],[% participación]],IF(AND(K143&gt;0,O143&lt;&gt;"Ejecución"),"-",""))</f>
        <v/>
      </c>
      <c r="M143" s="118"/>
      <c r="N143" s="174" t="str">
        <f>+IF(M142="No",1,IF(M142="Si","Ingrese %",""))</f>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+IF(AND(K144&gt;0,O144="Ejecución"),(K144/877802)*Tabla2812[[#This Row],[% participación]],IF(AND(K144&gt;0,O144&lt;&gt;"Ejecución"),"-",""))</f>
        <v/>
      </c>
      <c r="M144" s="118"/>
      <c r="N144" s="111"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+IF(AND(K145&gt;0,O145="Ejecución"),(K145/877802)*Tabla2812[[#This Row],[% participación]],IF(AND(K145&gt;0,O145&lt;&gt;"Ejecución"),"-",""))</f>
        <v/>
      </c>
      <c r="M145" s="118"/>
      <c r="N145" s="111"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+IF(AND(K146&gt;0,O146="Ejecución"),(K146/877802)*Tabla2812[[#This Row],[% participación]],IF(AND(K146&gt;0,O146&lt;&gt;"Ejecución"),"-",""))</f>
        <v/>
      </c>
      <c r="M146" s="118"/>
      <c r="N146" s="111"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+IF(AND(K147&gt;0,O147="Ejecución"),(K147/877802)*Tabla2812[[#This Row],[% participación]],IF(AND(K147&gt;0,O147&lt;&gt;"Ejecución"),"-",""))</f>
        <v/>
      </c>
      <c r="M147" s="118"/>
      <c r="N147" s="111"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+IF(AND(K148&gt;0,O148="Ejecución"),(K148/877802)*Tabla2812[[#This Row],[% participación]],IF(AND(K148&gt;0,O148&lt;&gt;"Ejecución"),"-",""))</f>
        <v/>
      </c>
      <c r="M148" s="118"/>
      <c r="N148" s="111"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+IF(AND(K149&gt;0,O149="Ejecución"),(K149/877802)*Tabla2812[[#This Row],[% participación]],IF(AND(K149&gt;0,O149&lt;&gt;"Ejecución"),"-",""))</f>
        <v/>
      </c>
      <c r="M149" s="118"/>
      <c r="N149" s="111"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+IF(AND(K150&gt;0,O150="Ejecución"),(K150/877802)*Tabla2812[[#This Row],[% participación]],IF(AND(K150&gt;0,O150&lt;&gt;"Ejecución"),"-",""))</f>
        <v/>
      </c>
      <c r="M150" s="118"/>
      <c r="N150" s="111"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+IF(AND(K151&gt;0,O151="Ejecución"),(K151/877802)*Tabla2812[[#This Row],[% participación]],IF(AND(K151&gt;0,O151&lt;&gt;"Ejecución"),"-",""))</f>
        <v/>
      </c>
      <c r="M151" s="118"/>
      <c r="N151" s="111"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+IF(AND(K152&gt;0,O152="Ejecución"),(K152/877802)*Tabla2812[[#This Row],[% participación]],IF(AND(K152&gt;0,O152&lt;&gt;"Ejecución"),"-",""))</f>
        <v/>
      </c>
      <c r="M152" s="118"/>
      <c r="N152" s="111"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+IF(AND(K153&gt;0,O153="Ejecución"),(K153/877802)*Tabla2812[[#This Row],[% participación]],IF(AND(K153&gt;0,O153&lt;&gt;"Ejecución"),"-",""))</f>
        <v/>
      </c>
      <c r="M153" s="118"/>
      <c r="N153" s="111" t="str">
        <f t="shared" si="4"/>
        <v/>
      </c>
      <c r="O153" s="169" t="s">
        <v>1150</v>
      </c>
      <c r="P153" s="80"/>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+IF(AND(K154&gt;0,O154="Ejecución"),(K154/877802)*Tabla2812[[#This Row],[% participación]],IF(AND(K154&gt;0,O154&lt;&gt;"Ejecución"),"-",""))</f>
        <v/>
      </c>
      <c r="M154" s="118"/>
      <c r="N154" s="111"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+IF(AND(K155&gt;0,O155="Ejecución"),(K155/877802)*Tabla2812[[#This Row],[% participación]],IF(AND(K155&gt;0,O155&lt;&gt;"Ejecución"),"-",""))</f>
        <v/>
      </c>
      <c r="M155" s="118"/>
      <c r="N155" s="111" t="str">
        <f t="shared" si="4"/>
        <v/>
      </c>
      <c r="O155" s="169" t="s">
        <v>1150</v>
      </c>
      <c r="P155" s="80"/>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+IF(AND(K156&gt;0,O156="Ejecución"),(K156/877802)*Tabla2812[[#This Row],[% participación]],IF(AND(K156&gt;0,O156&lt;&gt;"Ejecución"),"-",""))</f>
        <v/>
      </c>
      <c r="M156" s="118"/>
      <c r="N156" s="111"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+IF(AND(K157&gt;0,O157="Ejecución"),(K157/877802)*Tabla2812[[#This Row],[% participación]],IF(AND(K157&gt;0,O157&lt;&gt;"Ejecución"),"-",""))</f>
        <v/>
      </c>
      <c r="M157" s="118"/>
      <c r="N157" s="111" t="str">
        <f t="shared" si="4"/>
        <v/>
      </c>
      <c r="O157" s="169" t="s">
        <v>1150</v>
      </c>
      <c r="P157" s="80"/>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1" t="str">
        <f>+IF(AND(K158&gt;0,O158="Ejecución"),(K158/877802)*Tabla2812[[#This Row],[% participación]],IF(AND(K158&gt;0,O158&lt;&gt;"Ejecución"),"-",""))</f>
        <v/>
      </c>
      <c r="M158" s="118"/>
      <c r="N158" s="111" t="str">
        <f t="shared" si="4"/>
        <v/>
      </c>
      <c r="O158" s="169" t="s">
        <v>1150</v>
      </c>
      <c r="P158" s="80"/>
    </row>
    <row r="159" spans="1:16" ht="23.1" customHeight="1" thickBot="1" x14ac:dyDescent="0.3">
      <c r="O159" s="177" t="str">
        <f>HYPERLINK("#Integrante_5!A1","INICIO")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7"/>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8"/>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c r="E165" s="8"/>
      <c r="F165" s="5"/>
      <c r="G165" s="108"/>
      <c r="I165" s="237" t="s">
        <v>2648</v>
      </c>
      <c r="J165" s="238"/>
      <c r="K165" s="238"/>
      <c r="L165" s="238"/>
      <c r="M165" s="238"/>
      <c r="N165" s="238"/>
      <c r="O165" s="239"/>
      <c r="U165" s="51"/>
    </row>
    <row r="166" spans="1:28" x14ac:dyDescent="0.25">
      <c r="A166" s="9"/>
      <c r="B166" s="207" t="s">
        <v>2662</v>
      </c>
      <c r="C166" s="207"/>
      <c r="D166" s="207"/>
      <c r="E166" s="8"/>
      <c r="F166" s="5"/>
      <c r="H166" s="82" t="s">
        <v>2661</v>
      </c>
      <c r="I166" s="237"/>
      <c r="J166" s="238"/>
      <c r="K166" s="238"/>
      <c r="L166" s="238"/>
      <c r="M166" s="238"/>
      <c r="N166" s="238"/>
      <c r="O166" s="239"/>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7"/>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2678</v>
      </c>
      <c r="J174" s="201"/>
      <c r="K174" s="201"/>
      <c r="L174" s="201"/>
      <c r="M174" s="201"/>
      <c r="O174" s="177" t="str">
        <f>HYPERLINK("#Integrante_5!A1","INICIO")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9"/>
      <c r="S175" s="156"/>
      <c r="T175" s="19"/>
      <c r="U175" s="19"/>
      <c r="V175" s="19"/>
      <c r="W175" s="19"/>
      <c r="X175" s="19"/>
      <c r="Y175" s="19"/>
      <c r="Z175" s="19"/>
      <c r="AA175" s="19"/>
      <c r="AB175" s="19"/>
    </row>
    <row r="176" spans="1:28" ht="23.25" x14ac:dyDescent="0.25">
      <c r="A176" s="9"/>
      <c r="B176" s="197"/>
      <c r="C176" s="198"/>
      <c r="D176" s="199"/>
      <c r="E176" s="156" t="s">
        <v>2621</v>
      </c>
      <c r="F176" s="156" t="s">
        <v>2622</v>
      </c>
      <c r="G176" s="156" t="s">
        <v>2623</v>
      </c>
      <c r="H176" s="5"/>
      <c r="I176" s="197"/>
      <c r="J176" s="198"/>
      <c r="K176" s="198"/>
      <c r="L176" s="199"/>
      <c r="M176" s="255"/>
      <c r="O176" s="8"/>
      <c r="Q176" s="19"/>
      <c r="R176" s="19"/>
      <c r="S176" s="156" t="s">
        <v>2623</v>
      </c>
      <c r="T176" s="19"/>
      <c r="U176" s="19"/>
      <c r="V176" s="19"/>
      <c r="W176" s="19"/>
      <c r="X176" s="19"/>
      <c r="Y176" s="19"/>
      <c r="Z176" s="19"/>
      <c r="AA176" s="19"/>
      <c r="AB176" s="19"/>
    </row>
    <row r="177" spans="1:28" ht="23.25" x14ac:dyDescent="0.25">
      <c r="A177" s="9"/>
      <c r="B177" s="246" t="s">
        <v>2670</v>
      </c>
      <c r="C177" s="246"/>
      <c r="D177" s="246"/>
      <c r="E177" s="24">
        <v>0.02</v>
      </c>
      <c r="F177" s="170"/>
      <c r="G177" s="171" t="str">
        <f>IF(F177&gt;0,SUM(E177+F177),"")</f>
        <v/>
      </c>
      <c r="H177" s="5"/>
      <c r="I177" s="243" t="s">
        <v>2672</v>
      </c>
      <c r="J177" s="244"/>
      <c r="K177" s="244"/>
      <c r="L177" s="245"/>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6" t="s">
        <v>1165</v>
      </c>
      <c r="C178" s="246"/>
      <c r="D178" s="246"/>
      <c r="E178" s="24">
        <v>0.02</v>
      </c>
      <c r="F178" s="69"/>
      <c r="G178" s="155" t="str">
        <f>IF(F178&gt;0,SUM(E178+F178),"")</f>
        <v/>
      </c>
      <c r="H178" s="5"/>
      <c r="I178" s="243" t="s">
        <v>1169</v>
      </c>
      <c r="J178" s="244"/>
      <c r="K178" s="24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5" t="str">
        <f>IF(F179&gt;0,SUM(E179+F179),"")</f>
        <v/>
      </c>
      <c r="H179" s="5"/>
      <c r="I179" s="243" t="s">
        <v>1170</v>
      </c>
      <c r="J179" s="244"/>
      <c r="K179" s="24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5" t="str">
        <f>IF(F180&gt;0,SUM(E180+F180),"")</f>
        <v/>
      </c>
      <c r="H180" s="5"/>
      <c r="I180" s="243" t="s">
        <v>1171</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6">
        <f>+SUM(G177:G180)</f>
        <v>0</v>
      </c>
      <c r="D183" s="161" t="s">
        <v>2633</v>
      </c>
      <c r="E183" s="95">
        <f>+(C183*SUM(K20:K35))</f>
        <v>0</v>
      </c>
      <c r="F183" s="93"/>
      <c r="G183" s="94"/>
      <c r="H183" s="89"/>
      <c r="I183" s="91" t="s">
        <v>2632</v>
      </c>
      <c r="J183" s="176">
        <f>M177</f>
        <v>0</v>
      </c>
      <c r="K183" s="247" t="s">
        <v>2633</v>
      </c>
      <c r="L183" s="247"/>
      <c r="M183" s="95">
        <f>+J183*K20</f>
        <v>0</v>
      </c>
      <c r="N183" s="96"/>
      <c r="O183" s="97"/>
    </row>
    <row r="184" spans="1:28" ht="15.75" thickBot="1" x14ac:dyDescent="0.3">
      <c r="A184" s="10"/>
      <c r="B184" s="98"/>
      <c r="C184" s="98"/>
      <c r="D184" s="98"/>
      <c r="E184" s="98"/>
      <c r="F184" s="98"/>
      <c r="G184" s="98"/>
      <c r="H184" s="98"/>
      <c r="I184" s="172" t="s">
        <v>2675</v>
      </c>
      <c r="J184" s="98"/>
      <c r="K184" s="98"/>
      <c r="L184" s="98"/>
      <c r="M184" s="98"/>
      <c r="N184" s="99"/>
      <c r="O184" s="100"/>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20" t="s">
        <v>2641</v>
      </c>
      <c r="C190" s="22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7"/>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zoomScale="55" zoomScaleNormal="55" zoomScaleSheetLayoutView="40" zoomScalePageLayoutView="40" workbookViewId="0">
      <selection activeCell="I39" sqref="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44194.823033912035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5" t="str">
        <f>HYPERLINK("#Integrante_6!A109","CAPACIDAD RESIDUAL")</f>
        <v>CAPACIDAD RESIDUAL</v>
      </c>
      <c r="F8" s="266"/>
      <c r="G8" s="267"/>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5" t="str">
        <f>HYPERLINK("#Integrante_6!A162","TALENTO HUMANO")</f>
        <v>TALENTO HUMANO</v>
      </c>
      <c r="F9" s="266"/>
      <c r="G9" s="267"/>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5" t="str">
        <f>HYPERLINK("#Integrante_6!F162","INFRAESTRUCTURA")</f>
        <v>INFRAESTRUCTURA</v>
      </c>
      <c r="F10" s="266"/>
      <c r="G10" s="267"/>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68"/>
      <c r="I20" s="141"/>
      <c r="J20" s="142"/>
      <c r="K20" s="143"/>
      <c r="L20" s="144"/>
      <c r="M20" s="144"/>
      <c r="N20" s="127">
        <f>+(M20-L20)/30</f>
        <v>0</v>
      </c>
      <c r="O20" s="130"/>
      <c r="U20" s="126"/>
      <c r="V20" s="106">
        <f ca="1">NOW()</f>
        <v>44194.823033912035</v>
      </c>
      <c r="W20" s="106">
        <f ca="1">NOW()</f>
        <v>44194.823033912035</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75" t="str">
        <f>IF(AND(E48&lt;&gt;"",F48&lt;&gt;""),((F48-E48)/30),"")</f>
        <v/>
      </c>
      <c r="H48" s="116"/>
      <c r="I48" s="115"/>
      <c r="J48" s="115"/>
      <c r="K48" s="117"/>
      <c r="L48" s="118"/>
      <c r="M48" s="111"/>
      <c r="N48" s="118"/>
      <c r="O48" s="118"/>
      <c r="P48" s="79"/>
    </row>
    <row r="49" spans="1:16" s="6" customFormat="1" ht="24.75" customHeight="1" x14ac:dyDescent="0.25">
      <c r="A49" s="135">
        <v>2</v>
      </c>
      <c r="B49" s="116"/>
      <c r="C49" s="118"/>
      <c r="D49" s="115"/>
      <c r="E49" s="137"/>
      <c r="F49" s="137"/>
      <c r="G49" s="75" t="str">
        <f t="shared" ref="G49:G107" si="1">IF(AND(E49&lt;&gt;"",F49&lt;&gt;""),((F49-E49)/30),"")</f>
        <v/>
      </c>
      <c r="H49" s="116"/>
      <c r="I49" s="115"/>
      <c r="J49" s="115"/>
      <c r="K49" s="117"/>
      <c r="L49" s="118"/>
      <c r="M49" s="111"/>
      <c r="N49" s="118"/>
      <c r="O49" s="118"/>
      <c r="P49" s="79"/>
    </row>
    <row r="50" spans="1:16" s="6" customFormat="1" ht="24.75" customHeight="1" x14ac:dyDescent="0.25">
      <c r="A50" s="135">
        <v>3</v>
      </c>
      <c r="B50" s="116"/>
      <c r="C50" s="118"/>
      <c r="D50" s="115"/>
      <c r="E50" s="137"/>
      <c r="F50" s="137"/>
      <c r="G50" s="75" t="str">
        <f t="shared" si="1"/>
        <v/>
      </c>
      <c r="H50" s="113"/>
      <c r="I50" s="115"/>
      <c r="J50" s="115"/>
      <c r="K50" s="117"/>
      <c r="L50" s="118"/>
      <c r="M50" s="111"/>
      <c r="N50" s="118"/>
      <c r="O50" s="118"/>
      <c r="P50" s="79"/>
    </row>
    <row r="51" spans="1:16" s="6" customFormat="1" ht="24.75" customHeight="1" outlineLevel="1" x14ac:dyDescent="0.25">
      <c r="A51" s="135">
        <v>4</v>
      </c>
      <c r="B51" s="116"/>
      <c r="C51" s="118"/>
      <c r="D51" s="115"/>
      <c r="E51" s="137"/>
      <c r="F51" s="137"/>
      <c r="G51" s="75" t="str">
        <f t="shared" si="1"/>
        <v/>
      </c>
      <c r="H51" s="116"/>
      <c r="I51" s="115"/>
      <c r="J51" s="115"/>
      <c r="K51" s="117"/>
      <c r="L51" s="118"/>
      <c r="M51" s="111"/>
      <c r="N51" s="118"/>
      <c r="O51" s="118"/>
      <c r="P51" s="79"/>
    </row>
    <row r="52" spans="1:16" s="7" customFormat="1" ht="24.75" customHeight="1" outlineLevel="1" x14ac:dyDescent="0.25">
      <c r="A52" s="136">
        <v>5</v>
      </c>
      <c r="B52" s="116"/>
      <c r="C52" s="118"/>
      <c r="D52" s="115"/>
      <c r="E52" s="137"/>
      <c r="F52" s="137"/>
      <c r="G52" s="75" t="str">
        <f t="shared" si="1"/>
        <v/>
      </c>
      <c r="H52" s="113"/>
      <c r="I52" s="115"/>
      <c r="J52" s="115"/>
      <c r="K52" s="117"/>
      <c r="L52" s="118"/>
      <c r="M52" s="111"/>
      <c r="N52" s="118"/>
      <c r="O52" s="118"/>
      <c r="P52" s="80"/>
    </row>
    <row r="53" spans="1:16" s="7" customFormat="1" ht="24.75" customHeight="1" outlineLevel="1" x14ac:dyDescent="0.25">
      <c r="A53" s="136">
        <v>6</v>
      </c>
      <c r="B53" s="116"/>
      <c r="C53" s="118"/>
      <c r="D53" s="115"/>
      <c r="E53" s="137"/>
      <c r="F53" s="137"/>
      <c r="G53" s="75" t="str">
        <f t="shared" si="1"/>
        <v/>
      </c>
      <c r="H53" s="113"/>
      <c r="I53" s="115"/>
      <c r="J53" s="115"/>
      <c r="K53" s="117"/>
      <c r="L53" s="118"/>
      <c r="M53" s="111"/>
      <c r="N53" s="118"/>
      <c r="O53" s="118"/>
      <c r="P53" s="80"/>
    </row>
    <row r="54" spans="1:16" s="7" customFormat="1" ht="24.75" customHeight="1" outlineLevel="1" x14ac:dyDescent="0.25">
      <c r="A54" s="136">
        <v>7</v>
      </c>
      <c r="B54" s="116"/>
      <c r="C54" s="118"/>
      <c r="D54" s="115"/>
      <c r="E54" s="137"/>
      <c r="F54" s="137"/>
      <c r="G54" s="75" t="str">
        <f t="shared" si="1"/>
        <v/>
      </c>
      <c r="H54" s="116"/>
      <c r="I54" s="115"/>
      <c r="J54" s="115"/>
      <c r="K54" s="112"/>
      <c r="L54" s="118"/>
      <c r="M54" s="111"/>
      <c r="N54" s="118"/>
      <c r="O54" s="118"/>
      <c r="P54" s="80"/>
    </row>
    <row r="55" spans="1:16" s="7" customFormat="1" ht="24.75" customHeight="1" outlineLevel="1" x14ac:dyDescent="0.25">
      <c r="A55" s="136">
        <v>8</v>
      </c>
      <c r="B55" s="116"/>
      <c r="C55" s="118"/>
      <c r="D55" s="115"/>
      <c r="E55" s="137"/>
      <c r="F55" s="137"/>
      <c r="G55" s="75" t="str">
        <f t="shared" si="1"/>
        <v/>
      </c>
      <c r="H55" s="116"/>
      <c r="I55" s="115"/>
      <c r="J55" s="115"/>
      <c r="K55" s="112"/>
      <c r="L55" s="118"/>
      <c r="M55" s="111"/>
      <c r="N55" s="118"/>
      <c r="O55" s="118"/>
      <c r="P55" s="80"/>
    </row>
    <row r="56" spans="1:16" s="7" customFormat="1" ht="24.75" customHeight="1" outlineLevel="1" x14ac:dyDescent="0.25">
      <c r="A56" s="136">
        <v>9</v>
      </c>
      <c r="B56" s="116"/>
      <c r="C56" s="118"/>
      <c r="D56" s="115"/>
      <c r="E56" s="137"/>
      <c r="F56" s="137"/>
      <c r="G56" s="75" t="str">
        <f t="shared" si="1"/>
        <v/>
      </c>
      <c r="H56" s="116"/>
      <c r="I56" s="115"/>
      <c r="J56" s="115"/>
      <c r="K56" s="112"/>
      <c r="L56" s="118"/>
      <c r="M56" s="111"/>
      <c r="N56" s="118"/>
      <c r="O56" s="118"/>
      <c r="P56" s="80"/>
    </row>
    <row r="57" spans="1:16" s="7" customFormat="1" ht="24.75" customHeight="1" outlineLevel="1" x14ac:dyDescent="0.25">
      <c r="A57" s="136">
        <v>10</v>
      </c>
      <c r="B57" s="116"/>
      <c r="C57" s="118"/>
      <c r="D57" s="115"/>
      <c r="E57" s="137"/>
      <c r="F57" s="137"/>
      <c r="G57" s="75" t="str">
        <f t="shared" si="1"/>
        <v/>
      </c>
      <c r="H57" s="116"/>
      <c r="I57" s="115"/>
      <c r="J57" s="115"/>
      <c r="K57" s="117"/>
      <c r="L57" s="118"/>
      <c r="M57" s="111"/>
      <c r="N57" s="118"/>
      <c r="O57" s="118"/>
      <c r="P57" s="80"/>
    </row>
    <row r="58" spans="1:16" s="7" customFormat="1" ht="24.75" customHeight="1" outlineLevel="1" x14ac:dyDescent="0.25">
      <c r="A58" s="136">
        <v>11</v>
      </c>
      <c r="B58" s="116"/>
      <c r="C58" s="118"/>
      <c r="D58" s="115"/>
      <c r="E58" s="137"/>
      <c r="F58" s="137"/>
      <c r="G58" s="75" t="str">
        <f t="shared" si="1"/>
        <v/>
      </c>
      <c r="H58" s="116"/>
      <c r="I58" s="115"/>
      <c r="J58" s="115"/>
      <c r="K58" s="117"/>
      <c r="L58" s="118"/>
      <c r="M58" s="111"/>
      <c r="N58" s="118"/>
      <c r="O58" s="118"/>
      <c r="P58" s="80"/>
    </row>
    <row r="59" spans="1:16" s="7" customFormat="1" ht="24.75" customHeight="1" outlineLevel="1" x14ac:dyDescent="0.25">
      <c r="A59" s="136">
        <v>12</v>
      </c>
      <c r="B59" s="116"/>
      <c r="C59" s="118"/>
      <c r="D59" s="115"/>
      <c r="E59" s="137"/>
      <c r="F59" s="137"/>
      <c r="G59" s="75" t="str">
        <f t="shared" si="1"/>
        <v/>
      </c>
      <c r="H59" s="116"/>
      <c r="I59" s="115"/>
      <c r="J59" s="115"/>
      <c r="K59" s="117"/>
      <c r="L59" s="118"/>
      <c r="M59" s="111"/>
      <c r="N59" s="118"/>
      <c r="O59" s="118"/>
      <c r="P59" s="80"/>
    </row>
    <row r="60" spans="1:16" s="7" customFormat="1" ht="24.75" customHeight="1" outlineLevel="1" x14ac:dyDescent="0.25">
      <c r="A60" s="136">
        <v>13</v>
      </c>
      <c r="B60" s="116"/>
      <c r="C60" s="118"/>
      <c r="D60" s="115"/>
      <c r="E60" s="137"/>
      <c r="F60" s="137"/>
      <c r="G60" s="75" t="str">
        <f t="shared" si="1"/>
        <v/>
      </c>
      <c r="H60" s="116"/>
      <c r="I60" s="115"/>
      <c r="J60" s="115"/>
      <c r="K60" s="117"/>
      <c r="L60" s="118"/>
      <c r="M60" s="111"/>
      <c r="N60" s="118"/>
      <c r="O60" s="118"/>
      <c r="P60" s="80"/>
    </row>
    <row r="61" spans="1:16" s="7" customFormat="1" ht="24.75" customHeight="1" outlineLevel="1" x14ac:dyDescent="0.25">
      <c r="A61" s="136">
        <v>14</v>
      </c>
      <c r="B61" s="116"/>
      <c r="C61" s="118"/>
      <c r="D61" s="115"/>
      <c r="E61" s="137"/>
      <c r="F61" s="137"/>
      <c r="G61" s="75" t="str">
        <f t="shared" si="1"/>
        <v/>
      </c>
      <c r="H61" s="116"/>
      <c r="I61" s="115"/>
      <c r="J61" s="115"/>
      <c r="K61" s="117"/>
      <c r="L61" s="118"/>
      <c r="M61" s="111"/>
      <c r="N61" s="118"/>
      <c r="O61" s="118"/>
      <c r="P61" s="80"/>
    </row>
    <row r="62" spans="1:16" s="7" customFormat="1" ht="24.75" customHeight="1" outlineLevel="1" x14ac:dyDescent="0.25">
      <c r="A62" s="136">
        <v>15</v>
      </c>
      <c r="B62" s="116"/>
      <c r="C62" s="118"/>
      <c r="D62" s="115"/>
      <c r="E62" s="137"/>
      <c r="F62" s="137"/>
      <c r="G62" s="75" t="str">
        <f t="shared" si="1"/>
        <v/>
      </c>
      <c r="H62" s="116"/>
      <c r="I62" s="115"/>
      <c r="J62" s="115"/>
      <c r="K62" s="117"/>
      <c r="L62" s="118"/>
      <c r="M62" s="111"/>
      <c r="N62" s="118"/>
      <c r="O62" s="118"/>
      <c r="P62" s="80"/>
    </row>
    <row r="63" spans="1:16" s="7" customFormat="1" ht="24.75" customHeight="1" outlineLevel="1" x14ac:dyDescent="0.25">
      <c r="A63" s="136">
        <v>16</v>
      </c>
      <c r="B63" s="116"/>
      <c r="C63" s="118"/>
      <c r="D63" s="115"/>
      <c r="E63" s="137"/>
      <c r="F63" s="137"/>
      <c r="G63" s="75" t="str">
        <f t="shared" si="1"/>
        <v/>
      </c>
      <c r="H63" s="116"/>
      <c r="I63" s="115"/>
      <c r="J63" s="115"/>
      <c r="K63" s="117"/>
      <c r="L63" s="118"/>
      <c r="M63" s="111"/>
      <c r="N63" s="118"/>
      <c r="O63" s="118"/>
      <c r="P63" s="80"/>
    </row>
    <row r="64" spans="1:16" s="7" customFormat="1" ht="24.75" customHeight="1" outlineLevel="1" x14ac:dyDescent="0.25">
      <c r="A64" s="136">
        <v>17</v>
      </c>
      <c r="B64" s="116"/>
      <c r="C64" s="118"/>
      <c r="D64" s="115"/>
      <c r="E64" s="137"/>
      <c r="F64" s="137"/>
      <c r="G64" s="75" t="str">
        <f t="shared" si="1"/>
        <v/>
      </c>
      <c r="H64" s="116"/>
      <c r="I64" s="115"/>
      <c r="J64" s="115"/>
      <c r="K64" s="117"/>
      <c r="L64" s="118"/>
      <c r="M64" s="111"/>
      <c r="N64" s="118"/>
      <c r="O64" s="118"/>
      <c r="P64" s="80"/>
    </row>
    <row r="65" spans="1:16" s="7" customFormat="1" ht="24.75" customHeight="1" outlineLevel="1" x14ac:dyDescent="0.25">
      <c r="A65" s="136">
        <v>18</v>
      </c>
      <c r="B65" s="116"/>
      <c r="C65" s="118"/>
      <c r="D65" s="115"/>
      <c r="E65" s="137"/>
      <c r="F65" s="137"/>
      <c r="G65" s="75" t="str">
        <f t="shared" si="1"/>
        <v/>
      </c>
      <c r="H65" s="116"/>
      <c r="I65" s="115"/>
      <c r="J65" s="115"/>
      <c r="K65" s="117"/>
      <c r="L65" s="118"/>
      <c r="M65" s="111"/>
      <c r="N65" s="118"/>
      <c r="O65" s="118"/>
      <c r="P65" s="80"/>
    </row>
    <row r="66" spans="1:16" s="7" customFormat="1" ht="24.75" customHeight="1" outlineLevel="1" x14ac:dyDescent="0.25">
      <c r="A66" s="136">
        <v>19</v>
      </c>
      <c r="B66" s="116"/>
      <c r="C66" s="118"/>
      <c r="D66" s="115"/>
      <c r="E66" s="137"/>
      <c r="F66" s="137"/>
      <c r="G66" s="75" t="str">
        <f t="shared" si="1"/>
        <v/>
      </c>
      <c r="H66" s="116"/>
      <c r="I66" s="115"/>
      <c r="J66" s="115"/>
      <c r="K66" s="117"/>
      <c r="L66" s="118"/>
      <c r="M66" s="111"/>
      <c r="N66" s="118"/>
      <c r="O66" s="118"/>
      <c r="P66" s="80"/>
    </row>
    <row r="67" spans="1:16" s="7" customFormat="1" ht="24.75" customHeight="1" outlineLevel="1" x14ac:dyDescent="0.25">
      <c r="A67" s="136">
        <v>20</v>
      </c>
      <c r="B67" s="116"/>
      <c r="C67" s="118"/>
      <c r="D67" s="115"/>
      <c r="E67" s="137"/>
      <c r="F67" s="137"/>
      <c r="G67" s="75" t="str">
        <f t="shared" si="1"/>
        <v/>
      </c>
      <c r="H67" s="116"/>
      <c r="I67" s="115"/>
      <c r="J67" s="115"/>
      <c r="K67" s="117"/>
      <c r="L67" s="118"/>
      <c r="M67" s="111"/>
      <c r="N67" s="118"/>
      <c r="O67" s="118"/>
      <c r="P67" s="80"/>
    </row>
    <row r="68" spans="1:16" s="7" customFormat="1" ht="24.75" customHeight="1" outlineLevel="1" x14ac:dyDescent="0.25">
      <c r="A68" s="136">
        <v>21</v>
      </c>
      <c r="B68" s="116"/>
      <c r="C68" s="118"/>
      <c r="D68" s="115"/>
      <c r="E68" s="137"/>
      <c r="F68" s="137"/>
      <c r="G68" s="75" t="str">
        <f t="shared" si="1"/>
        <v/>
      </c>
      <c r="H68" s="116"/>
      <c r="I68" s="115"/>
      <c r="J68" s="115"/>
      <c r="K68" s="117"/>
      <c r="L68" s="118"/>
      <c r="M68" s="111"/>
      <c r="N68" s="118"/>
      <c r="O68" s="118"/>
      <c r="P68" s="80"/>
    </row>
    <row r="69" spans="1:16" s="7" customFormat="1" ht="24.75" customHeight="1" outlineLevel="1" x14ac:dyDescent="0.25">
      <c r="A69" s="136">
        <v>22</v>
      </c>
      <c r="B69" s="116"/>
      <c r="C69" s="118"/>
      <c r="D69" s="115"/>
      <c r="E69" s="137"/>
      <c r="F69" s="137"/>
      <c r="G69" s="75" t="str">
        <f t="shared" si="1"/>
        <v/>
      </c>
      <c r="H69" s="116"/>
      <c r="I69" s="115"/>
      <c r="J69" s="115"/>
      <c r="K69" s="117"/>
      <c r="L69" s="118"/>
      <c r="M69" s="111"/>
      <c r="N69" s="118"/>
      <c r="O69" s="118"/>
      <c r="P69" s="80"/>
    </row>
    <row r="70" spans="1:16" s="7" customFormat="1" ht="24.75" customHeight="1" outlineLevel="1" x14ac:dyDescent="0.25">
      <c r="A70" s="136">
        <v>23</v>
      </c>
      <c r="B70" s="116"/>
      <c r="C70" s="118"/>
      <c r="D70" s="115"/>
      <c r="E70" s="137"/>
      <c r="F70" s="137"/>
      <c r="G70" s="75" t="str">
        <f t="shared" si="1"/>
        <v/>
      </c>
      <c r="H70" s="116"/>
      <c r="I70" s="115"/>
      <c r="J70" s="115"/>
      <c r="K70" s="117"/>
      <c r="L70" s="118"/>
      <c r="M70" s="111"/>
      <c r="N70" s="118"/>
      <c r="O70" s="118"/>
      <c r="P70" s="80"/>
    </row>
    <row r="71" spans="1:16" s="7" customFormat="1" ht="24.75" customHeight="1" outlineLevel="1" x14ac:dyDescent="0.25">
      <c r="A71" s="136">
        <v>24</v>
      </c>
      <c r="B71" s="116"/>
      <c r="C71" s="118"/>
      <c r="D71" s="115"/>
      <c r="E71" s="137"/>
      <c r="F71" s="137"/>
      <c r="G71" s="75" t="str">
        <f t="shared" si="1"/>
        <v/>
      </c>
      <c r="H71" s="116"/>
      <c r="I71" s="115"/>
      <c r="J71" s="115"/>
      <c r="K71" s="117"/>
      <c r="L71" s="118"/>
      <c r="M71" s="111"/>
      <c r="N71" s="118"/>
      <c r="O71" s="118"/>
      <c r="P71" s="80"/>
    </row>
    <row r="72" spans="1:16" s="7" customFormat="1" ht="24.75" customHeight="1" outlineLevel="1" x14ac:dyDescent="0.25">
      <c r="A72" s="136">
        <v>25</v>
      </c>
      <c r="B72" s="116"/>
      <c r="C72" s="118"/>
      <c r="D72" s="115"/>
      <c r="E72" s="137"/>
      <c r="F72" s="137"/>
      <c r="G72" s="75" t="str">
        <f t="shared" si="1"/>
        <v/>
      </c>
      <c r="H72" s="116"/>
      <c r="I72" s="115"/>
      <c r="J72" s="115"/>
      <c r="K72" s="117"/>
      <c r="L72" s="118"/>
      <c r="M72" s="111"/>
      <c r="N72" s="118"/>
      <c r="O72" s="118"/>
      <c r="P72" s="80"/>
    </row>
    <row r="73" spans="1:16" s="7" customFormat="1" ht="24.75" customHeight="1" outlineLevel="1" x14ac:dyDescent="0.25">
      <c r="A73" s="136">
        <v>26</v>
      </c>
      <c r="B73" s="116"/>
      <c r="C73" s="118"/>
      <c r="D73" s="115"/>
      <c r="E73" s="137"/>
      <c r="F73" s="137"/>
      <c r="G73" s="75" t="str">
        <f t="shared" si="1"/>
        <v/>
      </c>
      <c r="H73" s="116"/>
      <c r="I73" s="115"/>
      <c r="J73" s="115"/>
      <c r="K73" s="117"/>
      <c r="L73" s="118"/>
      <c r="M73" s="111"/>
      <c r="N73" s="118"/>
      <c r="O73" s="118"/>
      <c r="P73" s="80"/>
    </row>
    <row r="74" spans="1:16" s="7" customFormat="1" ht="24.75" customHeight="1" outlineLevel="1" x14ac:dyDescent="0.25">
      <c r="A74" s="136">
        <v>27</v>
      </c>
      <c r="B74" s="116"/>
      <c r="C74" s="118"/>
      <c r="D74" s="115"/>
      <c r="E74" s="137"/>
      <c r="F74" s="137"/>
      <c r="G74" s="75" t="str">
        <f t="shared" si="1"/>
        <v/>
      </c>
      <c r="H74" s="116"/>
      <c r="I74" s="115"/>
      <c r="J74" s="115"/>
      <c r="K74" s="117"/>
      <c r="L74" s="118"/>
      <c r="M74" s="111"/>
      <c r="N74" s="118"/>
      <c r="O74" s="118"/>
      <c r="P74" s="80"/>
    </row>
    <row r="75" spans="1:16" s="7" customFormat="1" ht="24.75" customHeight="1" outlineLevel="1" x14ac:dyDescent="0.25">
      <c r="A75" s="136">
        <v>28</v>
      </c>
      <c r="B75" s="116"/>
      <c r="C75" s="118"/>
      <c r="D75" s="115"/>
      <c r="E75" s="137"/>
      <c r="F75" s="137"/>
      <c r="G75" s="75" t="str">
        <f t="shared" si="1"/>
        <v/>
      </c>
      <c r="H75" s="116"/>
      <c r="I75" s="115"/>
      <c r="J75" s="115"/>
      <c r="K75" s="117"/>
      <c r="L75" s="118"/>
      <c r="M75" s="111"/>
      <c r="N75" s="118"/>
      <c r="O75" s="118"/>
      <c r="P75" s="80"/>
    </row>
    <row r="76" spans="1:16" s="7" customFormat="1" ht="24.75" customHeight="1" outlineLevel="1" x14ac:dyDescent="0.25">
      <c r="A76" s="136">
        <v>29</v>
      </c>
      <c r="B76" s="116"/>
      <c r="C76" s="118"/>
      <c r="D76" s="115"/>
      <c r="E76" s="137"/>
      <c r="F76" s="137"/>
      <c r="G76" s="75" t="str">
        <f t="shared" si="1"/>
        <v/>
      </c>
      <c r="H76" s="116"/>
      <c r="I76" s="115"/>
      <c r="J76" s="115"/>
      <c r="K76" s="117"/>
      <c r="L76" s="118"/>
      <c r="M76" s="111"/>
      <c r="N76" s="118"/>
      <c r="O76" s="118"/>
      <c r="P76" s="80"/>
    </row>
    <row r="77" spans="1:16" s="7" customFormat="1" ht="24.75" customHeight="1" outlineLevel="1" x14ac:dyDescent="0.25">
      <c r="A77" s="136">
        <v>30</v>
      </c>
      <c r="B77" s="116"/>
      <c r="C77" s="118"/>
      <c r="D77" s="115"/>
      <c r="E77" s="137"/>
      <c r="F77" s="137"/>
      <c r="G77" s="75" t="str">
        <f t="shared" si="1"/>
        <v/>
      </c>
      <c r="H77" s="116"/>
      <c r="I77" s="115"/>
      <c r="J77" s="115"/>
      <c r="K77" s="117"/>
      <c r="L77" s="118"/>
      <c r="M77" s="111"/>
      <c r="N77" s="118"/>
      <c r="O77" s="118"/>
      <c r="P77" s="80"/>
    </row>
    <row r="78" spans="1:16" s="7" customFormat="1" ht="24.75" customHeight="1" outlineLevel="1" x14ac:dyDescent="0.25">
      <c r="A78" s="136">
        <v>31</v>
      </c>
      <c r="B78" s="116"/>
      <c r="C78" s="118"/>
      <c r="D78" s="115"/>
      <c r="E78" s="137"/>
      <c r="F78" s="137"/>
      <c r="G78" s="75" t="str">
        <f t="shared" si="1"/>
        <v/>
      </c>
      <c r="H78" s="116"/>
      <c r="I78" s="115"/>
      <c r="J78" s="115"/>
      <c r="K78" s="117"/>
      <c r="L78" s="118"/>
      <c r="M78" s="111"/>
      <c r="N78" s="118"/>
      <c r="O78" s="118"/>
      <c r="P78" s="80"/>
    </row>
    <row r="79" spans="1:16" s="7" customFormat="1" ht="24.75" customHeight="1" outlineLevel="1" x14ac:dyDescent="0.25">
      <c r="A79" s="136">
        <v>32</v>
      </c>
      <c r="B79" s="116"/>
      <c r="C79" s="118"/>
      <c r="D79" s="115"/>
      <c r="E79" s="137"/>
      <c r="F79" s="137"/>
      <c r="G79" s="75" t="str">
        <f t="shared" si="1"/>
        <v/>
      </c>
      <c r="H79" s="116"/>
      <c r="I79" s="115"/>
      <c r="J79" s="115"/>
      <c r="K79" s="117"/>
      <c r="L79" s="118"/>
      <c r="M79" s="111"/>
      <c r="N79" s="118"/>
      <c r="O79" s="118"/>
      <c r="P79" s="80"/>
    </row>
    <row r="80" spans="1:16" s="7" customFormat="1" ht="24.75" customHeight="1" outlineLevel="1" x14ac:dyDescent="0.25">
      <c r="A80" s="136">
        <v>33</v>
      </c>
      <c r="B80" s="116"/>
      <c r="C80" s="118"/>
      <c r="D80" s="115"/>
      <c r="E80" s="137"/>
      <c r="F80" s="137"/>
      <c r="G80" s="75" t="str">
        <f t="shared" ref="G80:G86" si="2">IF(AND(E80&lt;&gt;"",F80&lt;&gt;""),((F80-E80)/30),"")</f>
        <v/>
      </c>
      <c r="H80" s="116"/>
      <c r="I80" s="115"/>
      <c r="J80" s="115"/>
      <c r="K80" s="117"/>
      <c r="L80" s="118"/>
      <c r="M80" s="111"/>
      <c r="N80" s="118"/>
      <c r="O80" s="118"/>
      <c r="P80" s="80"/>
    </row>
    <row r="81" spans="1:16" s="7" customFormat="1" ht="24.75" customHeight="1" outlineLevel="1" x14ac:dyDescent="0.25">
      <c r="A81" s="136">
        <v>34</v>
      </c>
      <c r="B81" s="116"/>
      <c r="C81" s="118"/>
      <c r="D81" s="115"/>
      <c r="E81" s="137"/>
      <c r="F81" s="137"/>
      <c r="G81" s="75" t="str">
        <f t="shared" si="2"/>
        <v/>
      </c>
      <c r="H81" s="116"/>
      <c r="I81" s="115"/>
      <c r="J81" s="115"/>
      <c r="K81" s="117"/>
      <c r="L81" s="118"/>
      <c r="M81" s="111"/>
      <c r="N81" s="118"/>
      <c r="O81" s="118"/>
      <c r="P81" s="80"/>
    </row>
    <row r="82" spans="1:16" s="7" customFormat="1" ht="24.75" customHeight="1" outlineLevel="1" x14ac:dyDescent="0.25">
      <c r="A82" s="136">
        <v>35</v>
      </c>
      <c r="B82" s="116"/>
      <c r="C82" s="118"/>
      <c r="D82" s="115"/>
      <c r="E82" s="137"/>
      <c r="F82" s="137"/>
      <c r="G82" s="75" t="str">
        <f t="shared" si="2"/>
        <v/>
      </c>
      <c r="H82" s="116"/>
      <c r="I82" s="115"/>
      <c r="J82" s="115"/>
      <c r="K82" s="117"/>
      <c r="L82" s="118"/>
      <c r="M82" s="111"/>
      <c r="N82" s="118"/>
      <c r="O82" s="118"/>
      <c r="P82" s="80"/>
    </row>
    <row r="83" spans="1:16" s="7" customFormat="1" ht="24.75" customHeight="1" outlineLevel="1" x14ac:dyDescent="0.25">
      <c r="A83" s="136">
        <v>36</v>
      </c>
      <c r="B83" s="116"/>
      <c r="C83" s="118"/>
      <c r="D83" s="115"/>
      <c r="E83" s="137"/>
      <c r="F83" s="137"/>
      <c r="G83" s="75" t="str">
        <f t="shared" si="2"/>
        <v/>
      </c>
      <c r="H83" s="116"/>
      <c r="I83" s="115"/>
      <c r="J83" s="115"/>
      <c r="K83" s="117"/>
      <c r="L83" s="118"/>
      <c r="M83" s="111"/>
      <c r="N83" s="118"/>
      <c r="O83" s="118"/>
      <c r="P83" s="80"/>
    </row>
    <row r="84" spans="1:16" s="7" customFormat="1" ht="24.75" customHeight="1" outlineLevel="1" x14ac:dyDescent="0.25">
      <c r="A84" s="136">
        <v>37</v>
      </c>
      <c r="B84" s="116"/>
      <c r="C84" s="118"/>
      <c r="D84" s="115"/>
      <c r="E84" s="137"/>
      <c r="F84" s="137"/>
      <c r="G84" s="75" t="str">
        <f t="shared" si="2"/>
        <v/>
      </c>
      <c r="H84" s="116"/>
      <c r="I84" s="115"/>
      <c r="J84" s="115"/>
      <c r="K84" s="117"/>
      <c r="L84" s="118"/>
      <c r="M84" s="111"/>
      <c r="N84" s="118"/>
      <c r="O84" s="118"/>
      <c r="P84" s="80"/>
    </row>
    <row r="85" spans="1:16" s="7" customFormat="1" ht="24.75" customHeight="1" outlineLevel="1" x14ac:dyDescent="0.25">
      <c r="A85" s="136">
        <v>38</v>
      </c>
      <c r="B85" s="116"/>
      <c r="C85" s="118"/>
      <c r="D85" s="115"/>
      <c r="E85" s="137"/>
      <c r="F85" s="137"/>
      <c r="G85" s="75" t="str">
        <f t="shared" si="2"/>
        <v/>
      </c>
      <c r="H85" s="116"/>
      <c r="I85" s="115"/>
      <c r="J85" s="115"/>
      <c r="K85" s="117"/>
      <c r="L85" s="118"/>
      <c r="M85" s="111"/>
      <c r="N85" s="118"/>
      <c r="O85" s="118"/>
      <c r="P85" s="80"/>
    </row>
    <row r="86" spans="1:16" s="7" customFormat="1" ht="24.75" customHeight="1" outlineLevel="1" x14ac:dyDescent="0.25">
      <c r="A86" s="136">
        <v>39</v>
      </c>
      <c r="B86" s="116"/>
      <c r="C86" s="118"/>
      <c r="D86" s="115"/>
      <c r="E86" s="137"/>
      <c r="F86" s="137"/>
      <c r="G86" s="75" t="str">
        <f t="shared" si="2"/>
        <v/>
      </c>
      <c r="H86" s="116"/>
      <c r="I86" s="115"/>
      <c r="J86" s="115"/>
      <c r="K86" s="117"/>
      <c r="L86" s="118"/>
      <c r="M86" s="111"/>
      <c r="N86" s="118"/>
      <c r="O86" s="118"/>
      <c r="P86" s="80"/>
    </row>
    <row r="87" spans="1:16" s="7" customFormat="1" ht="24.75" customHeight="1" outlineLevel="1" x14ac:dyDescent="0.25">
      <c r="A87" s="136">
        <v>40</v>
      </c>
      <c r="B87" s="116"/>
      <c r="C87" s="118"/>
      <c r="D87" s="115"/>
      <c r="E87" s="137"/>
      <c r="F87" s="137"/>
      <c r="G87" s="75" t="str">
        <f t="shared" ref="G87:G94" si="3">IF(AND(E87&lt;&gt;"",F87&lt;&gt;""),((F87-E87)/30),"")</f>
        <v/>
      </c>
      <c r="H87" s="116"/>
      <c r="I87" s="115"/>
      <c r="J87" s="115"/>
      <c r="K87" s="117"/>
      <c r="L87" s="118"/>
      <c r="M87" s="111"/>
      <c r="N87" s="118"/>
      <c r="O87" s="118"/>
      <c r="P87" s="80"/>
    </row>
    <row r="88" spans="1:16" s="7" customFormat="1" ht="24.75" customHeight="1" outlineLevel="1" x14ac:dyDescent="0.25">
      <c r="A88" s="136">
        <v>41</v>
      </c>
      <c r="B88" s="116"/>
      <c r="C88" s="118"/>
      <c r="D88" s="115"/>
      <c r="E88" s="137"/>
      <c r="F88" s="137"/>
      <c r="G88" s="75" t="str">
        <f t="shared" si="3"/>
        <v/>
      </c>
      <c r="H88" s="116"/>
      <c r="I88" s="115"/>
      <c r="J88" s="115"/>
      <c r="K88" s="117"/>
      <c r="L88" s="118"/>
      <c r="M88" s="111"/>
      <c r="N88" s="118"/>
      <c r="O88" s="118"/>
      <c r="P88" s="80"/>
    </row>
    <row r="89" spans="1:16" s="7" customFormat="1" ht="24.75" customHeight="1" outlineLevel="1" x14ac:dyDescent="0.25">
      <c r="A89" s="136">
        <v>42</v>
      </c>
      <c r="B89" s="116"/>
      <c r="C89" s="118"/>
      <c r="D89" s="115"/>
      <c r="E89" s="137"/>
      <c r="F89" s="137"/>
      <c r="G89" s="75" t="str">
        <f t="shared" si="3"/>
        <v/>
      </c>
      <c r="H89" s="116"/>
      <c r="I89" s="115"/>
      <c r="J89" s="115"/>
      <c r="K89" s="117"/>
      <c r="L89" s="118"/>
      <c r="M89" s="111"/>
      <c r="N89" s="118"/>
      <c r="O89" s="118"/>
      <c r="P89" s="80"/>
    </row>
    <row r="90" spans="1:16" s="7" customFormat="1" ht="24.75" customHeight="1" outlineLevel="1" x14ac:dyDescent="0.25">
      <c r="A90" s="136">
        <v>43</v>
      </c>
      <c r="B90" s="116"/>
      <c r="C90" s="118"/>
      <c r="D90" s="115"/>
      <c r="E90" s="137"/>
      <c r="F90" s="137"/>
      <c r="G90" s="75" t="str">
        <f t="shared" si="3"/>
        <v/>
      </c>
      <c r="H90" s="116"/>
      <c r="I90" s="115"/>
      <c r="J90" s="115"/>
      <c r="K90" s="117"/>
      <c r="L90" s="118"/>
      <c r="M90" s="111"/>
      <c r="N90" s="118"/>
      <c r="O90" s="118"/>
      <c r="P90" s="80"/>
    </row>
    <row r="91" spans="1:16" s="7" customFormat="1" ht="24.75" customHeight="1" outlineLevel="1" x14ac:dyDescent="0.25">
      <c r="A91" s="136">
        <v>44</v>
      </c>
      <c r="B91" s="116"/>
      <c r="C91" s="118"/>
      <c r="D91" s="115"/>
      <c r="E91" s="137"/>
      <c r="F91" s="137"/>
      <c r="G91" s="75" t="str">
        <f t="shared" si="3"/>
        <v/>
      </c>
      <c r="H91" s="116"/>
      <c r="I91" s="115"/>
      <c r="J91" s="115"/>
      <c r="K91" s="117"/>
      <c r="L91" s="118"/>
      <c r="M91" s="111"/>
      <c r="N91" s="118"/>
      <c r="O91" s="118"/>
      <c r="P91" s="80"/>
    </row>
    <row r="92" spans="1:16" s="7" customFormat="1" ht="24.75" customHeight="1" outlineLevel="1" x14ac:dyDescent="0.25">
      <c r="A92" s="136">
        <v>45</v>
      </c>
      <c r="B92" s="116"/>
      <c r="C92" s="118"/>
      <c r="D92" s="115"/>
      <c r="E92" s="137"/>
      <c r="F92" s="137"/>
      <c r="G92" s="75" t="str">
        <f t="shared" si="3"/>
        <v/>
      </c>
      <c r="H92" s="116"/>
      <c r="I92" s="115"/>
      <c r="J92" s="115"/>
      <c r="K92" s="117"/>
      <c r="L92" s="118"/>
      <c r="M92" s="111"/>
      <c r="N92" s="118"/>
      <c r="O92" s="118"/>
      <c r="P92" s="80"/>
    </row>
    <row r="93" spans="1:16" s="7" customFormat="1" ht="24.75" customHeight="1" outlineLevel="1" x14ac:dyDescent="0.25">
      <c r="A93" s="136">
        <v>46</v>
      </c>
      <c r="B93" s="116"/>
      <c r="C93" s="118"/>
      <c r="D93" s="115"/>
      <c r="E93" s="137"/>
      <c r="F93" s="137"/>
      <c r="G93" s="75" t="str">
        <f>IF(AND(E93&lt;&gt;"",F93&lt;&gt;""),((F93-E93)/30),"")</f>
        <v/>
      </c>
      <c r="H93" s="116"/>
      <c r="I93" s="115"/>
      <c r="J93" s="115"/>
      <c r="K93" s="117"/>
      <c r="L93" s="118"/>
      <c r="M93" s="111"/>
      <c r="N93" s="118"/>
      <c r="O93" s="118"/>
      <c r="P93" s="80"/>
    </row>
    <row r="94" spans="1:16" s="7" customFormat="1" ht="24.75" customHeight="1" outlineLevel="1" x14ac:dyDescent="0.25">
      <c r="A94" s="136">
        <v>47</v>
      </c>
      <c r="B94" s="116"/>
      <c r="C94" s="118"/>
      <c r="D94" s="115"/>
      <c r="E94" s="137"/>
      <c r="F94" s="137"/>
      <c r="G94" s="75" t="str">
        <f t="shared" si="3"/>
        <v/>
      </c>
      <c r="H94" s="116"/>
      <c r="I94" s="115"/>
      <c r="J94" s="115"/>
      <c r="K94" s="117"/>
      <c r="L94" s="118"/>
      <c r="M94" s="111"/>
      <c r="N94" s="118"/>
      <c r="O94" s="118"/>
      <c r="P94" s="80"/>
    </row>
    <row r="95" spans="1:16" s="7" customFormat="1" ht="24.75" customHeight="1" outlineLevel="1" x14ac:dyDescent="0.25">
      <c r="A95" s="136">
        <v>48</v>
      </c>
      <c r="B95" s="116"/>
      <c r="C95" s="118"/>
      <c r="D95" s="115"/>
      <c r="E95" s="137"/>
      <c r="F95" s="137"/>
      <c r="G95" s="75" t="str">
        <f t="shared" si="1"/>
        <v/>
      </c>
      <c r="H95" s="116"/>
      <c r="I95" s="115"/>
      <c r="J95" s="115"/>
      <c r="K95" s="117"/>
      <c r="L95" s="118"/>
      <c r="M95" s="111"/>
      <c r="N95" s="118"/>
      <c r="O95" s="118"/>
      <c r="P95" s="80"/>
    </row>
    <row r="96" spans="1:16" s="7" customFormat="1" ht="24.75" customHeight="1" outlineLevel="1" x14ac:dyDescent="0.25">
      <c r="A96" s="136">
        <v>49</v>
      </c>
      <c r="B96" s="116"/>
      <c r="C96" s="118"/>
      <c r="D96" s="115"/>
      <c r="E96" s="137"/>
      <c r="F96" s="137"/>
      <c r="G96" s="75" t="str">
        <f t="shared" si="1"/>
        <v/>
      </c>
      <c r="H96" s="116"/>
      <c r="I96" s="115"/>
      <c r="J96" s="115"/>
      <c r="K96" s="117"/>
      <c r="L96" s="118"/>
      <c r="M96" s="111"/>
      <c r="N96" s="118"/>
      <c r="O96" s="118"/>
      <c r="P96" s="80"/>
    </row>
    <row r="97" spans="1:16" s="7" customFormat="1" ht="24.75" customHeight="1" outlineLevel="1" x14ac:dyDescent="0.25">
      <c r="A97" s="136">
        <v>50</v>
      </c>
      <c r="B97" s="116"/>
      <c r="C97" s="118"/>
      <c r="D97" s="115"/>
      <c r="E97" s="137"/>
      <c r="F97" s="137"/>
      <c r="G97" s="75" t="str">
        <f t="shared" si="1"/>
        <v/>
      </c>
      <c r="H97" s="116"/>
      <c r="I97" s="115"/>
      <c r="J97" s="115"/>
      <c r="K97" s="117"/>
      <c r="L97" s="118"/>
      <c r="M97" s="111"/>
      <c r="N97" s="118"/>
      <c r="O97" s="118"/>
      <c r="P97" s="80"/>
    </row>
    <row r="98" spans="1:16" s="7" customFormat="1" ht="24.75" customHeight="1" outlineLevel="1" x14ac:dyDescent="0.25">
      <c r="A98" s="136">
        <v>51</v>
      </c>
      <c r="B98" s="116"/>
      <c r="C98" s="118"/>
      <c r="D98" s="115"/>
      <c r="E98" s="137"/>
      <c r="F98" s="137"/>
      <c r="G98" s="75" t="str">
        <f t="shared" si="1"/>
        <v/>
      </c>
      <c r="H98" s="116"/>
      <c r="I98" s="115"/>
      <c r="J98" s="115"/>
      <c r="K98" s="117"/>
      <c r="L98" s="118"/>
      <c r="M98" s="111"/>
      <c r="N98" s="118"/>
      <c r="O98" s="118"/>
      <c r="P98" s="80"/>
    </row>
    <row r="99" spans="1:16" s="7" customFormat="1" ht="24.75" customHeight="1" outlineLevel="1" x14ac:dyDescent="0.25">
      <c r="A99" s="136">
        <v>52</v>
      </c>
      <c r="B99" s="116"/>
      <c r="C99" s="118"/>
      <c r="D99" s="115"/>
      <c r="E99" s="137"/>
      <c r="F99" s="137"/>
      <c r="G99" s="75" t="str">
        <f t="shared" si="1"/>
        <v/>
      </c>
      <c r="H99" s="116"/>
      <c r="I99" s="115"/>
      <c r="J99" s="115"/>
      <c r="K99" s="117"/>
      <c r="L99" s="118"/>
      <c r="M99" s="111"/>
      <c r="N99" s="118"/>
      <c r="O99" s="118"/>
      <c r="P99" s="80"/>
    </row>
    <row r="100" spans="1:16" s="7" customFormat="1" ht="24.75" customHeight="1" outlineLevel="1" x14ac:dyDescent="0.25">
      <c r="A100" s="136">
        <v>53</v>
      </c>
      <c r="B100" s="116"/>
      <c r="C100" s="118"/>
      <c r="D100" s="115"/>
      <c r="E100" s="137"/>
      <c r="F100" s="137"/>
      <c r="G100" s="75" t="str">
        <f t="shared" si="1"/>
        <v/>
      </c>
      <c r="H100" s="116"/>
      <c r="I100" s="115"/>
      <c r="J100" s="115"/>
      <c r="K100" s="117"/>
      <c r="L100" s="118"/>
      <c r="M100" s="111"/>
      <c r="N100" s="118"/>
      <c r="O100" s="118"/>
      <c r="P100" s="80"/>
    </row>
    <row r="101" spans="1:16" s="7" customFormat="1" ht="24.75" customHeight="1" outlineLevel="1" x14ac:dyDescent="0.25">
      <c r="A101" s="136">
        <v>54</v>
      </c>
      <c r="B101" s="116"/>
      <c r="C101" s="118"/>
      <c r="D101" s="115"/>
      <c r="E101" s="137"/>
      <c r="F101" s="137"/>
      <c r="G101" s="75" t="str">
        <f t="shared" si="1"/>
        <v/>
      </c>
      <c r="H101" s="116"/>
      <c r="I101" s="115"/>
      <c r="J101" s="115"/>
      <c r="K101" s="117"/>
      <c r="L101" s="118"/>
      <c r="M101" s="111"/>
      <c r="N101" s="118"/>
      <c r="O101" s="118"/>
      <c r="P101" s="80"/>
    </row>
    <row r="102" spans="1:16" s="7" customFormat="1" ht="24.75" customHeight="1" outlineLevel="1" x14ac:dyDescent="0.25">
      <c r="A102" s="136">
        <v>55</v>
      </c>
      <c r="B102" s="116"/>
      <c r="C102" s="118"/>
      <c r="D102" s="115"/>
      <c r="E102" s="137"/>
      <c r="F102" s="137"/>
      <c r="G102" s="75" t="str">
        <f t="shared" si="1"/>
        <v/>
      </c>
      <c r="H102" s="116"/>
      <c r="I102" s="115"/>
      <c r="J102" s="115"/>
      <c r="K102" s="117"/>
      <c r="L102" s="118"/>
      <c r="M102" s="111"/>
      <c r="N102" s="118"/>
      <c r="O102" s="118"/>
      <c r="P102" s="80"/>
    </row>
    <row r="103" spans="1:16" s="7" customFormat="1" ht="24.75" customHeight="1" outlineLevel="1" x14ac:dyDescent="0.25">
      <c r="A103" s="136">
        <v>56</v>
      </c>
      <c r="B103" s="116"/>
      <c r="C103" s="118"/>
      <c r="D103" s="115"/>
      <c r="E103" s="137"/>
      <c r="F103" s="137"/>
      <c r="G103" s="75" t="str">
        <f t="shared" si="1"/>
        <v/>
      </c>
      <c r="H103" s="116"/>
      <c r="I103" s="115"/>
      <c r="J103" s="115"/>
      <c r="K103" s="117"/>
      <c r="L103" s="118"/>
      <c r="M103" s="111"/>
      <c r="N103" s="118"/>
      <c r="O103" s="118"/>
      <c r="P103" s="80"/>
    </row>
    <row r="104" spans="1:16" s="7" customFormat="1" ht="24.75" customHeight="1" outlineLevel="1" x14ac:dyDescent="0.25">
      <c r="A104" s="136">
        <v>57</v>
      </c>
      <c r="B104" s="116"/>
      <c r="C104" s="118"/>
      <c r="D104" s="115"/>
      <c r="E104" s="137"/>
      <c r="F104" s="137"/>
      <c r="G104" s="75" t="str">
        <f t="shared" si="1"/>
        <v/>
      </c>
      <c r="H104" s="116"/>
      <c r="I104" s="115"/>
      <c r="J104" s="115"/>
      <c r="K104" s="117"/>
      <c r="L104" s="118"/>
      <c r="M104" s="111"/>
      <c r="N104" s="118"/>
      <c r="O104" s="118"/>
      <c r="P104" s="80"/>
    </row>
    <row r="105" spans="1:16" s="7" customFormat="1" ht="24.75" customHeight="1" outlineLevel="1" x14ac:dyDescent="0.25">
      <c r="A105" s="136">
        <v>58</v>
      </c>
      <c r="B105" s="116"/>
      <c r="C105" s="118"/>
      <c r="D105" s="115"/>
      <c r="E105" s="137"/>
      <c r="F105" s="137"/>
      <c r="G105" s="75" t="str">
        <f t="shared" si="1"/>
        <v/>
      </c>
      <c r="H105" s="116"/>
      <c r="I105" s="115"/>
      <c r="J105" s="115"/>
      <c r="K105" s="117"/>
      <c r="L105" s="118"/>
      <c r="M105" s="111"/>
      <c r="N105" s="118"/>
      <c r="O105" s="118"/>
      <c r="P105" s="80"/>
    </row>
    <row r="106" spans="1:16" s="7" customFormat="1" ht="24.75" customHeight="1" outlineLevel="1" x14ac:dyDescent="0.25">
      <c r="A106" s="136">
        <v>59</v>
      </c>
      <c r="B106" s="116"/>
      <c r="C106" s="118"/>
      <c r="D106" s="115"/>
      <c r="E106" s="137"/>
      <c r="F106" s="137"/>
      <c r="G106" s="75" t="str">
        <f t="shared" si="1"/>
        <v/>
      </c>
      <c r="H106" s="116"/>
      <c r="I106" s="115"/>
      <c r="J106" s="115"/>
      <c r="K106" s="117"/>
      <c r="L106" s="118"/>
      <c r="M106" s="111"/>
      <c r="N106" s="118"/>
      <c r="O106" s="118"/>
      <c r="P106" s="80"/>
    </row>
    <row r="107" spans="1:16" s="7" customFormat="1" ht="24.75" customHeight="1" outlineLevel="1" thickBot="1" x14ac:dyDescent="0.3">
      <c r="A107" s="136">
        <v>60</v>
      </c>
      <c r="B107" s="116"/>
      <c r="C107" s="118"/>
      <c r="D107" s="115"/>
      <c r="E107" s="137"/>
      <c r="F107" s="137"/>
      <c r="G107" s="75" t="str">
        <f t="shared" si="1"/>
        <v/>
      </c>
      <c r="H107" s="116"/>
      <c r="I107" s="115"/>
      <c r="J107" s="115"/>
      <c r="K107" s="117"/>
      <c r="L107" s="118"/>
      <c r="M107" s="111"/>
      <c r="N107" s="118"/>
      <c r="O107" s="118"/>
      <c r="P107" s="80"/>
    </row>
    <row r="108" spans="1:16" ht="29.45" customHeight="1" thickBot="1" x14ac:dyDescent="0.3">
      <c r="O108" s="177" t="str">
        <f>HYPERLINK("#Integrante_6!A1","INICIO")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1" t="str">
        <f>+IF(AND(K114&gt;0,O114="Ejecución"),(K114/877802)*Tabla2815[[#This Row],[% participación]],IF(AND(K114&gt;0,O114&lt;&gt;"Ejecución"),"-",""))</f>
        <v/>
      </c>
      <c r="M114" s="118"/>
      <c r="N114" s="173" t="str">
        <f>+IF(M116="No",1,IF(M116="Si","Ingrese %",""))</f>
        <v/>
      </c>
      <c r="O114" s="169" t="s">
        <v>1150</v>
      </c>
      <c r="P114" s="79"/>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1" t="str">
        <f>+IF(AND(K115&gt;0,O115="Ejecución"),(K115/877802)*Tabla2815[[#This Row],[% participación]],IF(AND(K115&gt;0,O115&lt;&gt;"Ejecución"),"-",""))</f>
        <v/>
      </c>
      <c r="M115" s="118"/>
      <c r="N115" s="173" t="str">
        <f>+IF(M116="No",1,IF(M116="Si","Ingrese %",""))</f>
        <v/>
      </c>
      <c r="O115" s="169" t="s">
        <v>1150</v>
      </c>
      <c r="P115" s="79"/>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1" t="str">
        <f>+IF(AND(K116&gt;0,O116="Ejecución"),(K116/877802)*Tabla2815[[#This Row],[% participación]],IF(AND(K116&gt;0,O116&lt;&gt;"Ejecución"),"-",""))</f>
        <v/>
      </c>
      <c r="M116" s="118"/>
      <c r="N116" s="173" t="str">
        <f t="shared" ref="N116:N160" si="5">+IF(M116="No",1,IF(M116="Si","Ingrese %",""))</f>
        <v/>
      </c>
      <c r="O116" s="169" t="s">
        <v>1150</v>
      </c>
      <c r="P116" s="79"/>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1" t="str">
        <f>+IF(AND(K117&gt;0,O117="Ejecución"),(K117/877802)*Tabla2815[[#This Row],[% participación]],IF(AND(K117&gt;0,O117&lt;&gt;"Ejecución"),"-",""))</f>
        <v/>
      </c>
      <c r="M117" s="118"/>
      <c r="N117" s="173" t="str">
        <f t="shared" si="5"/>
        <v/>
      </c>
      <c r="O117" s="169" t="s">
        <v>1150</v>
      </c>
      <c r="P117" s="79"/>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1" t="str">
        <f>+IF(AND(K118&gt;0,O118="Ejecución"),(K118/877802)*Tabla2815[[#This Row],[% participación]],IF(AND(K118&gt;0,O118&lt;&gt;"Ejecución"),"-",""))</f>
        <v/>
      </c>
      <c r="M118" s="118"/>
      <c r="N118" s="173" t="str">
        <f t="shared" si="5"/>
        <v/>
      </c>
      <c r="O118" s="169" t="s">
        <v>1150</v>
      </c>
      <c r="P118" s="80"/>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1" t="str">
        <f>+IF(AND(K119&gt;0,O119="Ejecución"),(K119/877802)*Tabla2815[[#This Row],[% participación]],IF(AND(K119&gt;0,O119&lt;&gt;"Ejecución"),"-",""))</f>
        <v/>
      </c>
      <c r="M119" s="118"/>
      <c r="N119" s="173" t="str">
        <f t="shared" si="5"/>
        <v/>
      </c>
      <c r="O119" s="169" t="s">
        <v>1150</v>
      </c>
      <c r="P119" s="80"/>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1" t="str">
        <f>+IF(AND(K120&gt;0,O120="Ejecución"),(K120/877802)*Tabla2815[[#This Row],[% participación]],IF(AND(K120&gt;0,O120&lt;&gt;"Ejecución"),"-",""))</f>
        <v/>
      </c>
      <c r="M120" s="118"/>
      <c r="N120" s="173" t="str">
        <f t="shared" si="5"/>
        <v/>
      </c>
      <c r="O120" s="169" t="s">
        <v>1150</v>
      </c>
      <c r="P120" s="80"/>
    </row>
    <row r="121" spans="1:16" s="7" customFormat="1" ht="24.75" customHeight="1" outlineLevel="1" x14ac:dyDescent="0.25">
      <c r="A121" s="136">
        <v>8</v>
      </c>
      <c r="B121" s="165" t="s">
        <v>2671</v>
      </c>
      <c r="C121" s="166" t="s">
        <v>31</v>
      </c>
      <c r="D121" s="115"/>
      <c r="E121" s="137"/>
      <c r="F121" s="137"/>
      <c r="G121" s="164" t="str">
        <f t="shared" si="4"/>
        <v/>
      </c>
      <c r="H121" s="113"/>
      <c r="I121" s="115"/>
      <c r="J121" s="115"/>
      <c r="K121" s="68"/>
      <c r="L121" s="101" t="str">
        <f>+IF(AND(K121&gt;0,O121="Ejecución"),(K121/877802)*Tabla2815[[#This Row],[% participación]],IF(AND(K121&gt;0,O121&lt;&gt;"Ejecución"),"-",""))</f>
        <v/>
      </c>
      <c r="M121" s="118"/>
      <c r="N121" s="173" t="str">
        <f t="shared" si="5"/>
        <v/>
      </c>
      <c r="O121" s="169" t="s">
        <v>1150</v>
      </c>
      <c r="P121" s="80"/>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1" t="str">
        <f>+IF(AND(K122&gt;0,O122="Ejecución"),(K122/877802)*Tabla2815[[#This Row],[% participación]],IF(AND(K122&gt;0,O122&lt;&gt;"Ejecución"),"-",""))</f>
        <v/>
      </c>
      <c r="M122" s="118"/>
      <c r="N122" s="173" t="str">
        <f t="shared" si="5"/>
        <v/>
      </c>
      <c r="O122" s="169" t="s">
        <v>1150</v>
      </c>
      <c r="P122" s="80"/>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1" t="str">
        <f>+IF(AND(K123&gt;0,O123="Ejecución"),(K123/877802)*Tabla2815[[#This Row],[% participación]],IF(AND(K123&gt;0,O123&lt;&gt;"Ejecución"),"-",""))</f>
        <v/>
      </c>
      <c r="M123" s="118"/>
      <c r="N123" s="173" t="str">
        <f t="shared" si="5"/>
        <v/>
      </c>
      <c r="O123" s="169" t="s">
        <v>1150</v>
      </c>
      <c r="P123" s="80"/>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1" t="str">
        <f>+IF(AND(K124&gt;0,O124="Ejecución"),(K124/877802)*Tabla2815[[#This Row],[% participación]],IF(AND(K124&gt;0,O124&lt;&gt;"Ejecución"),"-",""))</f>
        <v/>
      </c>
      <c r="M124" s="118"/>
      <c r="N124" s="173" t="str">
        <f t="shared" si="5"/>
        <v/>
      </c>
      <c r="O124" s="169" t="s">
        <v>1150</v>
      </c>
      <c r="P124" s="80"/>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1" t="str">
        <f>+IF(AND(K125&gt;0,O125="Ejecución"),(K125/877802)*Tabla2815[[#This Row],[% participación]],IF(AND(K125&gt;0,O125&lt;&gt;"Ejecución"),"-",""))</f>
        <v/>
      </c>
      <c r="M125" s="118"/>
      <c r="N125" s="173" t="str">
        <f t="shared" si="5"/>
        <v/>
      </c>
      <c r="O125" s="169" t="s">
        <v>1150</v>
      </c>
      <c r="P125" s="80"/>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1" t="str">
        <f>+IF(AND(K126&gt;0,O126="Ejecución"),(K126/877802)*Tabla2815[[#This Row],[% participación]],IF(AND(K126&gt;0,O126&lt;&gt;"Ejecución"),"-",""))</f>
        <v/>
      </c>
      <c r="M126" s="118"/>
      <c r="N126" s="173" t="str">
        <f t="shared" si="5"/>
        <v/>
      </c>
      <c r="O126" s="169" t="s">
        <v>1150</v>
      </c>
      <c r="P126" s="80"/>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1" t="str">
        <f>+IF(AND(K127&gt;0,O127="Ejecución"),(K127/877802)*Tabla2815[[#This Row],[% participación]],IF(AND(K127&gt;0,O127&lt;&gt;"Ejecución"),"-",""))</f>
        <v/>
      </c>
      <c r="M127" s="118"/>
      <c r="N127" s="173" t="str">
        <f t="shared" si="5"/>
        <v/>
      </c>
      <c r="O127" s="169" t="s">
        <v>1150</v>
      </c>
      <c r="P127" s="80"/>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1" t="str">
        <f>+IF(AND(K128&gt;0,O128="Ejecución"),(K128/877802)*Tabla2815[[#This Row],[% participación]],IF(AND(K128&gt;0,O128&lt;&gt;"Ejecución"),"-",""))</f>
        <v/>
      </c>
      <c r="M128" s="118"/>
      <c r="N128" s="173" t="str">
        <f t="shared" si="5"/>
        <v/>
      </c>
      <c r="O128" s="169" t="s">
        <v>1150</v>
      </c>
      <c r="P128" s="80"/>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1" t="str">
        <f>+IF(AND(K129&gt;0,O129="Ejecución"),(K129/877802)*Tabla2815[[#This Row],[% participación]],IF(AND(K129&gt;0,O129&lt;&gt;"Ejecución"),"-",""))</f>
        <v/>
      </c>
      <c r="M129" s="118"/>
      <c r="N129" s="173" t="str">
        <f t="shared" si="5"/>
        <v/>
      </c>
      <c r="O129" s="169" t="s">
        <v>1150</v>
      </c>
      <c r="P129" s="80"/>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1" t="str">
        <f>+IF(AND(K130&gt;0,O130="Ejecución"),(K130/877802)*Tabla2815[[#This Row],[% participación]],IF(AND(K130&gt;0,O130&lt;&gt;"Ejecución"),"-",""))</f>
        <v/>
      </c>
      <c r="M130" s="118"/>
      <c r="N130" s="173" t="str">
        <f t="shared" si="5"/>
        <v/>
      </c>
      <c r="O130" s="169" t="s">
        <v>1150</v>
      </c>
      <c r="P130" s="80"/>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1" t="str">
        <f>+IF(AND(K131&gt;0,O131="Ejecución"),(K131/877802)*Tabla2815[[#This Row],[% participación]],IF(AND(K131&gt;0,O131&lt;&gt;"Ejecución"),"-",""))</f>
        <v/>
      </c>
      <c r="M131" s="118"/>
      <c r="N131" s="173" t="str">
        <f t="shared" si="5"/>
        <v/>
      </c>
      <c r="O131" s="169" t="s">
        <v>1150</v>
      </c>
      <c r="P131" s="80"/>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1" t="str">
        <f>+IF(AND(K132&gt;0,O132="Ejecución"),(K132/877802)*Tabla2815[[#This Row],[% participación]],IF(AND(K132&gt;0,O132&lt;&gt;"Ejecución"),"-",""))</f>
        <v/>
      </c>
      <c r="M132" s="118"/>
      <c r="N132" s="173" t="str">
        <f t="shared" si="5"/>
        <v/>
      </c>
      <c r="O132" s="169" t="s">
        <v>1150</v>
      </c>
      <c r="P132" s="80"/>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1" t="str">
        <f>+IF(AND(K133&gt;0,O133="Ejecución"),(K133/877802)*Tabla2815[[#This Row],[% participación]],IF(AND(K133&gt;0,O133&lt;&gt;"Ejecución"),"-",""))</f>
        <v/>
      </c>
      <c r="M133" s="118"/>
      <c r="N133" s="173" t="str">
        <f t="shared" si="5"/>
        <v/>
      </c>
      <c r="O133" s="169" t="s">
        <v>1150</v>
      </c>
      <c r="P133" s="80"/>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1" t="str">
        <f>+IF(AND(K134&gt;0,O134="Ejecución"),(K134/877802)*Tabla2815[[#This Row],[% participación]],IF(AND(K134&gt;0,O134&lt;&gt;"Ejecución"),"-",""))</f>
        <v/>
      </c>
      <c r="M134" s="118"/>
      <c r="N134" s="173" t="str">
        <f t="shared" si="5"/>
        <v/>
      </c>
      <c r="O134" s="169" t="s">
        <v>1150</v>
      </c>
      <c r="P134" s="80"/>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1" t="str">
        <f>+IF(AND(K135&gt;0,O135="Ejecución"),(K135/877802)*Tabla2815[[#This Row],[% participación]],IF(AND(K135&gt;0,O135&lt;&gt;"Ejecución"),"-",""))</f>
        <v/>
      </c>
      <c r="M135" s="118"/>
      <c r="N135" s="173" t="str">
        <f t="shared" si="5"/>
        <v/>
      </c>
      <c r="O135" s="169" t="s">
        <v>1150</v>
      </c>
      <c r="P135" s="80"/>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1" t="str">
        <f>+IF(AND(K136&gt;0,O136="Ejecución"),(K136/877802)*Tabla2815[[#This Row],[% participación]],IF(AND(K136&gt;0,O136&lt;&gt;"Ejecución"),"-",""))</f>
        <v/>
      </c>
      <c r="M136" s="118"/>
      <c r="N136" s="173" t="str">
        <f t="shared" si="5"/>
        <v/>
      </c>
      <c r="O136" s="169" t="s">
        <v>1150</v>
      </c>
      <c r="P136" s="80"/>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1" t="str">
        <f>+IF(AND(K137&gt;0,O137="Ejecución"),(K137/877802)*Tabla2815[[#This Row],[% participación]],IF(AND(K137&gt;0,O137&lt;&gt;"Ejecución"),"-",""))</f>
        <v/>
      </c>
      <c r="M137" s="118"/>
      <c r="N137" s="173" t="str">
        <f t="shared" si="5"/>
        <v/>
      </c>
      <c r="O137" s="169" t="s">
        <v>1150</v>
      </c>
      <c r="P137" s="80"/>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1" t="str">
        <f>+IF(AND(K138&gt;0,O138="Ejecución"),(K138/877802)*Tabla2815[[#This Row],[% participación]],IF(AND(K138&gt;0,O138&lt;&gt;"Ejecución"),"-",""))</f>
        <v/>
      </c>
      <c r="M138" s="118"/>
      <c r="N138" s="173" t="str">
        <f t="shared" si="5"/>
        <v/>
      </c>
      <c r="O138" s="169" t="s">
        <v>1150</v>
      </c>
      <c r="P138" s="80"/>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1" t="str">
        <f>+IF(AND(K139&gt;0,O139="Ejecución"),(K139/877802)*Tabla2815[[#This Row],[% participación]],IF(AND(K139&gt;0,O139&lt;&gt;"Ejecución"),"-",""))</f>
        <v/>
      </c>
      <c r="M139" s="118"/>
      <c r="N139" s="173" t="str">
        <f t="shared" si="5"/>
        <v/>
      </c>
      <c r="O139" s="169" t="s">
        <v>1150</v>
      </c>
      <c r="P139" s="80"/>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1" t="str">
        <f>+IF(AND(K140&gt;0,O140="Ejecución"),(K140/877802)*Tabla2815[[#This Row],[% participación]],IF(AND(K140&gt;0,O140&lt;&gt;"Ejecución"),"-",""))</f>
        <v/>
      </c>
      <c r="M140" s="118"/>
      <c r="N140" s="173" t="str">
        <f t="shared" si="5"/>
        <v/>
      </c>
      <c r="O140" s="169" t="s">
        <v>1150</v>
      </c>
      <c r="P140" s="80"/>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1" t="str">
        <f>+IF(AND(K141&gt;0,O141="Ejecución"),(K141/877802)*Tabla2815[[#This Row],[% participación]],IF(AND(K141&gt;0,O141&lt;&gt;"Ejecución"),"-",""))</f>
        <v/>
      </c>
      <c r="M141" s="118"/>
      <c r="N141" s="173" t="str">
        <f t="shared" si="5"/>
        <v/>
      </c>
      <c r="O141" s="169" t="s">
        <v>1150</v>
      </c>
      <c r="P141" s="80"/>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1" t="str">
        <f>+IF(AND(K142&gt;0,O142="Ejecución"),(K142/877802)*Tabla2815[[#This Row],[% participación]],IF(AND(K142&gt;0,O142&lt;&gt;"Ejecución"),"-",""))</f>
        <v/>
      </c>
      <c r="M142" s="118"/>
      <c r="N142" s="173" t="str">
        <f t="shared" si="5"/>
        <v/>
      </c>
      <c r="O142" s="169" t="s">
        <v>1150</v>
      </c>
      <c r="P142" s="80"/>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1" t="str">
        <f>+IF(AND(K143&gt;0,O143="Ejecución"),(K143/877802)*Tabla2815[[#This Row],[% participación]],IF(AND(K143&gt;0,O143&lt;&gt;"Ejecución"),"-",""))</f>
        <v/>
      </c>
      <c r="M143" s="118"/>
      <c r="N143" s="173" t="str">
        <f t="shared" si="5"/>
        <v/>
      </c>
      <c r="O143" s="169" t="s">
        <v>1150</v>
      </c>
      <c r="P143" s="80"/>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1" t="str">
        <f>+IF(AND(K144&gt;0,O144="Ejecución"),(K144/877802)*Tabla2815[[#This Row],[% participación]],IF(AND(K144&gt;0,O144&lt;&gt;"Ejecución"),"-",""))</f>
        <v/>
      </c>
      <c r="M144" s="118"/>
      <c r="N144" s="173" t="str">
        <f t="shared" si="5"/>
        <v/>
      </c>
      <c r="O144" s="169" t="s">
        <v>1150</v>
      </c>
      <c r="P144" s="80"/>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1" t="str">
        <f>+IF(AND(K145&gt;0,O145="Ejecución"),(K145/877802)*Tabla2815[[#This Row],[% participación]],IF(AND(K145&gt;0,O145&lt;&gt;"Ejecución"),"-",""))</f>
        <v/>
      </c>
      <c r="M145" s="118"/>
      <c r="N145" s="173" t="str">
        <f t="shared" si="5"/>
        <v/>
      </c>
      <c r="O145" s="169" t="s">
        <v>1150</v>
      </c>
      <c r="P145" s="80"/>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1" t="str">
        <f>+IF(AND(K146&gt;0,O146="Ejecución"),(K146/877802)*Tabla2815[[#This Row],[% participación]],IF(AND(K146&gt;0,O146&lt;&gt;"Ejecución"),"-",""))</f>
        <v/>
      </c>
      <c r="M146" s="118"/>
      <c r="N146" s="173" t="str">
        <f t="shared" si="5"/>
        <v/>
      </c>
      <c r="O146" s="169" t="s">
        <v>1150</v>
      </c>
      <c r="P146" s="80"/>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1" t="str">
        <f>+IF(AND(K147&gt;0,O147="Ejecución"),(K147/877802)*Tabla2815[[#This Row],[% participación]],IF(AND(K147&gt;0,O147&lt;&gt;"Ejecución"),"-",""))</f>
        <v/>
      </c>
      <c r="M147" s="118"/>
      <c r="N147" s="173" t="str">
        <f t="shared" si="5"/>
        <v/>
      </c>
      <c r="O147" s="169" t="s">
        <v>1150</v>
      </c>
      <c r="P147" s="80"/>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1" t="str">
        <f>+IF(AND(K148&gt;0,O148="Ejecución"),(K148/877802)*Tabla2815[[#This Row],[% participación]],IF(AND(K148&gt;0,O148&lt;&gt;"Ejecución"),"-",""))</f>
        <v/>
      </c>
      <c r="M148" s="118"/>
      <c r="N148" s="173" t="str">
        <f t="shared" si="5"/>
        <v/>
      </c>
      <c r="O148" s="169" t="s">
        <v>1150</v>
      </c>
      <c r="P148" s="80"/>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1" t="str">
        <f>+IF(AND(K149&gt;0,O149="Ejecución"),(K149/877802)*Tabla2815[[#This Row],[% participación]],IF(AND(K149&gt;0,O149&lt;&gt;"Ejecución"),"-",""))</f>
        <v/>
      </c>
      <c r="M149" s="118"/>
      <c r="N149" s="173" t="str">
        <f t="shared" si="5"/>
        <v/>
      </c>
      <c r="O149" s="169" t="s">
        <v>1150</v>
      </c>
      <c r="P149" s="80"/>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1" t="str">
        <f>+IF(AND(K150&gt;0,O150="Ejecución"),(K150/877802)*Tabla2815[[#This Row],[% participación]],IF(AND(K150&gt;0,O150&lt;&gt;"Ejecución"),"-",""))</f>
        <v/>
      </c>
      <c r="M150" s="118"/>
      <c r="N150" s="173" t="str">
        <f t="shared" si="5"/>
        <v/>
      </c>
      <c r="O150" s="169" t="s">
        <v>1150</v>
      </c>
      <c r="P150" s="80"/>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1" t="str">
        <f>+IF(AND(K151&gt;0,O151="Ejecución"),(K151/877802)*Tabla2815[[#This Row],[% participación]],IF(AND(K151&gt;0,O151&lt;&gt;"Ejecución"),"-",""))</f>
        <v/>
      </c>
      <c r="M151" s="118"/>
      <c r="N151" s="173" t="str">
        <f t="shared" si="5"/>
        <v/>
      </c>
      <c r="O151" s="169" t="s">
        <v>1150</v>
      </c>
      <c r="P151" s="80"/>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1" t="str">
        <f>+IF(AND(K152&gt;0,O152="Ejecución"),(K152/877802)*Tabla2815[[#This Row],[% participación]],IF(AND(K152&gt;0,O152&lt;&gt;"Ejecución"),"-",""))</f>
        <v/>
      </c>
      <c r="M152" s="118"/>
      <c r="N152" s="173" t="str">
        <f t="shared" si="5"/>
        <v/>
      </c>
      <c r="O152" s="169" t="s">
        <v>1150</v>
      </c>
      <c r="P152" s="80"/>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1" t="str">
        <f>+IF(AND(K153&gt;0,O153="Ejecución"),(K153/877802)*Tabla2815[[#This Row],[% participación]],IF(AND(K153&gt;0,O153&lt;&gt;"Ejecución"),"-",""))</f>
        <v/>
      </c>
      <c r="M153" s="118"/>
      <c r="N153" s="173" t="str">
        <f t="shared" si="5"/>
        <v/>
      </c>
      <c r="O153" s="169" t="s">
        <v>1150</v>
      </c>
      <c r="P153" s="80"/>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1" t="str">
        <f>+IF(AND(K154&gt;0,O154="Ejecución"),(K154/877802)*Tabla2815[[#This Row],[% participación]],IF(AND(K154&gt;0,O154&lt;&gt;"Ejecución"),"-",""))</f>
        <v/>
      </c>
      <c r="M154" s="118"/>
      <c r="N154" s="173" t="str">
        <f t="shared" si="5"/>
        <v/>
      </c>
      <c r="O154" s="169" t="s">
        <v>1150</v>
      </c>
      <c r="P154" s="80"/>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1" t="str">
        <f>+IF(AND(K155&gt;0,O155="Ejecución"),(K155/877802)*Tabla2815[[#This Row],[% participación]],IF(AND(K155&gt;0,O155&lt;&gt;"Ejecución"),"-",""))</f>
        <v/>
      </c>
      <c r="M155" s="118"/>
      <c r="N155" s="173" t="str">
        <f t="shared" si="5"/>
        <v/>
      </c>
      <c r="O155" s="169" t="s">
        <v>1150</v>
      </c>
      <c r="P155" s="80"/>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1" t="str">
        <f>+IF(AND(K156&gt;0,O156="Ejecución"),(K156/877802)*Tabla2815[[#This Row],[% participación]],IF(AND(K156&gt;0,O156&lt;&gt;"Ejecución"),"-",""))</f>
        <v/>
      </c>
      <c r="M156" s="118"/>
      <c r="N156" s="173" t="str">
        <f t="shared" si="5"/>
        <v/>
      </c>
      <c r="O156" s="169" t="s">
        <v>1150</v>
      </c>
      <c r="P156" s="80"/>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1" t="str">
        <f>+IF(AND(K157&gt;0,O157="Ejecución"),(K157/877802)*Tabla2815[[#This Row],[% participación]],IF(AND(K157&gt;0,O157&lt;&gt;"Ejecución"),"-",""))</f>
        <v/>
      </c>
      <c r="M157" s="118"/>
      <c r="N157" s="173" t="str">
        <f t="shared" si="5"/>
        <v/>
      </c>
      <c r="O157" s="169" t="s">
        <v>1150</v>
      </c>
      <c r="P157" s="80"/>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1" t="str">
        <f>+IF(AND(K158&gt;0,O158="Ejecución"),(K158/877802)*Tabla2815[[#This Row],[% participación]],IF(AND(K158&gt;0,O158&lt;&gt;"Ejecución"),"-",""))</f>
        <v/>
      </c>
      <c r="M158" s="118"/>
      <c r="N158" s="173" t="str">
        <f t="shared" si="5"/>
        <v/>
      </c>
      <c r="O158" s="169" t="s">
        <v>1150</v>
      </c>
      <c r="P158" s="80"/>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1" t="str">
        <f>+IF(AND(K159&gt;0,O159="Ejecución"),(K159/877802)*Tabla2815[[#This Row],[% participación]],IF(AND(K159&gt;0,O159&lt;&gt;"Ejecución"),"-",""))</f>
        <v/>
      </c>
      <c r="M159" s="118"/>
      <c r="N159" s="173" t="str">
        <f t="shared" si="5"/>
        <v/>
      </c>
      <c r="O159" s="169" t="s">
        <v>1150</v>
      </c>
      <c r="P159" s="80"/>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1" t="str">
        <f>+IF(AND(K160&gt;0,O160="Ejecución"),(K160/877802)*Tabla2815[[#This Row],[% participación]],IF(AND(K160&gt;0,O160&lt;&gt;"Ejecución"),"-",""))</f>
        <v/>
      </c>
      <c r="M160" s="118"/>
      <c r="N160" s="173" t="str">
        <f t="shared" si="5"/>
        <v/>
      </c>
      <c r="O160" s="169" t="s">
        <v>1150</v>
      </c>
      <c r="P160" s="80"/>
    </row>
    <row r="161" spans="1:28" ht="23.1" customHeight="1" thickBot="1" x14ac:dyDescent="0.3">
      <c r="O161" s="177" t="str">
        <f>HYPERLINK("#Integrante_6!A1","INICIO")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7"/>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37" t="s">
        <v>2648</v>
      </c>
      <c r="J167" s="238"/>
      <c r="K167" s="238"/>
      <c r="L167" s="238"/>
      <c r="M167" s="238"/>
      <c r="N167" s="238"/>
      <c r="O167" s="239"/>
      <c r="U167" s="51"/>
    </row>
    <row r="168" spans="1:28" x14ac:dyDescent="0.25">
      <c r="A168" s="9"/>
      <c r="B168" s="207" t="s">
        <v>2662</v>
      </c>
      <c r="C168" s="207"/>
      <c r="D168" s="207"/>
      <c r="E168" s="8"/>
      <c r="F168" s="5"/>
      <c r="H168" s="82" t="s">
        <v>2661</v>
      </c>
      <c r="I168" s="237"/>
      <c r="J168" s="238"/>
      <c r="K168" s="238"/>
      <c r="L168" s="238"/>
      <c r="M168" s="238"/>
      <c r="N168" s="238"/>
      <c r="O168" s="239"/>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7"/>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HYPERLINK("#Integrante_6!A1","INICIO")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6"/>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c r="O178" s="8"/>
      <c r="Q178" s="19"/>
      <c r="R178" s="19"/>
      <c r="S178" s="156" t="s">
        <v>2623</v>
      </c>
      <c r="T178" s="19"/>
      <c r="U178" s="19"/>
      <c r="V178" s="19"/>
      <c r="W178" s="19"/>
      <c r="X178" s="19"/>
      <c r="Y178" s="19"/>
      <c r="Z178" s="19"/>
      <c r="AA178" s="19"/>
      <c r="AB178" s="19"/>
    </row>
    <row r="179" spans="1:28" ht="23.25" x14ac:dyDescent="0.25">
      <c r="A179" s="9"/>
      <c r="B179" s="246" t="s">
        <v>2670</v>
      </c>
      <c r="C179" s="246"/>
      <c r="D179" s="246"/>
      <c r="E179" s="24">
        <v>0.02</v>
      </c>
      <c r="F179" s="170"/>
      <c r="G179" s="171" t="str">
        <f>IF(F179&gt;0,SUM(E179+F179),"")</f>
        <v/>
      </c>
      <c r="H179" s="5"/>
      <c r="I179" s="243" t="s">
        <v>2672</v>
      </c>
      <c r="J179" s="244"/>
      <c r="K179" s="244"/>
      <c r="L179" s="245"/>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v>
      </c>
      <c r="D185" s="161" t="s">
        <v>2633</v>
      </c>
      <c r="E185" s="95">
        <f>+(C185*SUM(K20:K35))</f>
        <v>0</v>
      </c>
      <c r="F185" s="93"/>
      <c r="G185" s="94"/>
      <c r="H185" s="89"/>
      <c r="I185" s="91" t="s">
        <v>2632</v>
      </c>
      <c r="J185" s="176">
        <f>M179</f>
        <v>0</v>
      </c>
      <c r="K185" s="247" t="s">
        <v>2633</v>
      </c>
      <c r="L185" s="247"/>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7"/>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FUNSIS</cp:lastModifiedBy>
  <cp:lastPrinted>2020-12-11T17:12:38Z</cp:lastPrinted>
  <dcterms:created xsi:type="dcterms:W3CDTF">2020-10-14T21:57:42Z</dcterms:created>
  <dcterms:modified xsi:type="dcterms:W3CDTF">2020-12-30T00:45:20Z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