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8" i="12" l="1"/>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<sst xmlns="http://schemas.openxmlformats.org/spreadsheetml/2006/main" count="3100" uniqueCount="2707">
  <si>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</si>
  <si>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</si>
  <si>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</si>
  <si>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</si>
  <si>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</si>
  <si>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</si>
  <si>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</si>
  <si>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</si>
  <si>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</si>
  <si>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</si>
  <si>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</si>
  <si>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</si>
  <si>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</si>
  <si>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</si>
  <si>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</si>
  <si>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</si>
  <si>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</si>
  <si>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</si>
  <si>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</si>
  <si>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</si>
  <si>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</si>
  <si>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</si>
  <si>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</si>
  <si>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</si>
  <si>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</si>
  <si>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</si>
  <si>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</si>
  <si>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</si>
  <si>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</si>
  <si>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</si>
  <si>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</si>
  <si>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</si>
  <si>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</si>
  <si>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</si>
  <si>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</si>
  <si>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</si>
  <si>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</si>
  <si>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</si>
  <si>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</si>
  <si>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</si>
  <si>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</si>
  <si>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</si>
  <si>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</si>
  <si>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</si>
  <si>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</si>
  <si>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</si>
  <si>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</si>
  <si>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</si>
  <si>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</si>
  <si>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</si>
  <si>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</si>
  <si>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</si>
  <si>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</si>
  <si>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</si>
  <si>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</si>
  <si>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</si>
  <si>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</si>
  <si>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</si>
  <si>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</si>
  <si>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</si>
  <si>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</si>
  <si>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</si>
  <si>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</si>
  <si>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</si>
  <si>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</si>
  <si>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</si>
  <si>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</si>
  <si>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</si>
  <si>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</si>
  <si>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</si>
  <si>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</si>
  <si>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</si>
  <si>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</si>
  <si>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</si>
  <si>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</si>
  <si>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</si>
  <si>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</si>
  <si>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</si>
  <si>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</si>
  <si>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</si>
  <si>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</si>
  <si>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</si>
  <si>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</si>
  <si>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</si>
  <si>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</si>
  <si>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</si>
  <si>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</si>
  <si>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</si>
  <si>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</si>
  <si>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</si>
  <si>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</si>
  <si>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</si>
  <si>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</si>
  <si>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</si>
  <si>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</si>
  <si>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</si>
  <si>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</si>
  <si>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</si>
  <si>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</si>
  <si>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</si>
  <si>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</si>
  <si>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</si>
  <si>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</si>
  <si>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</si>
  <si>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</si>
  <si>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</si>
  <si>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</si>
  <si>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</si>
  <si>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</si>
  <si>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</si>
  <si>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</si>
  <si>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</si>
  <si>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</si>
  <si>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</si>
  <si>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</si>
  <si>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</si>
  <si>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</si>
  <si>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</si>
  <si>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</si>
  <si>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</si>
  <si>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</si>
  <si>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</si>
  <si>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</si>
  <si>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</si>
  <si>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</si>
  <si>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</si>
  <si>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</si>
  <si>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</si>
  <si>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</si>
  <si>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</si>
  <si>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</si>
  <si>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</si>
  <si>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</si>
  <si>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</si>
  <si>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</si>
  <si>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</si>
  <si>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</si>
  <si>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</si>
  <si>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</si>
  <si>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</si>
  <si>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</si>
  <si>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</si>
  <si>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</si>
  <si>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</si>
  <si>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</si>
  <si>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</si>
  <si>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</si>
  <si>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</si>
  <si>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</si>
  <si>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</si>
  <si>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</si>
  <si>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</si>
  <si>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</si>
  <si>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</si>
  <si>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</si>
  <si>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</si>
  <si>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</si>
  <si>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</si>
  <si>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</si>
  <si>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</si>
  <si>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</si>
  <si>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</si>
  <si>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</si>
  <si>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</si>
  <si>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</si>
  <si>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</si>
  <si>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</si>
  <si>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</si>
  <si>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</si>
  <si>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</si>
  <si>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</si>
  <si>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</si>
  <si>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</si>
  <si>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</si>
  <si>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</si>
  <si>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</si>
  <si>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</si>
  <si>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</si>
  <si>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</si>
  <si>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</si>
  <si>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</si>
  <si>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</si>
  <si>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</si>
  <si>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</si>
  <si>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</si>
  <si>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</si>
  <si>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</si>
  <si>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</si>
  <si>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</si>
  <si>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</si>
  <si>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</si>
  <si>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</si>
  <si>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</si>
  <si>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</si>
  <si>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</si>
  <si>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</si>
  <si>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</si>
  <si>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</si>
  <si>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</si>
  <si>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</si>
  <si>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</si>
  <si>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</si>
  <si>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</si>
  <si>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</si>
  <si>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</si>
  <si>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</si>
  <si>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</si>
  <si>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</si>
  <si>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</si>
  <si>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</si>
  <si>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</si>
  <si>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</si>
  <si>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</si>
  <si>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</si>
  <si>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</si>
  <si>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</si>
  <si>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</si>
  <si>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</si>
  <si>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</si>
  <si>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</si>
  <si>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</si>
  <si>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</si>
  <si>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</si>
  <si>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</si>
  <si>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</si>
  <si>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</si>
  <si>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</si>
  <si>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</si>
  <si>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</si>
  <si>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</si>
  <si>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</si>
  <si>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</si>
  <si>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</si>
  <si>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</si>
  <si>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</si>
  <si>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</si>
  <si>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</si>
  <si>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</si>
  <si>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</si>
  <si>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</si>
  <si>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</si>
  <si>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</si>
  <si>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</si>
  <si>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</si>
  <si>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</si>
  <si>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</si>
  <si>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</si>
  <si>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</si>
  <si>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</si>
  <si>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</si>
  <si>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</si>
  <si>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</si>
  <si>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</si>
  <si>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</si>
  <si>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</si>
  <si>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</si>
  <si>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</si>
  <si>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</si>
  <si>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</si>
  <si>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</si>
  <si>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</si>
  <si>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</si>
  <si>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</si>
  <si>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</si>
  <si>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</si>
  <si>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</si>
  <si>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</si>
  <si>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</si>
  <si>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</si>
  <si>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</si>
  <si>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</si>
  <si>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</si>
  <si>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</si>
  <si>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</si>
  <si>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</si>
  <si>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</si>
  <si>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</si>
  <si>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</si>
  <si>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</si>
  <si>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</si>
  <si>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</si>
  <si>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</si>
  <si>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</si>
  <si>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</si>
  <si>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</si>
  <si>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</si>
  <si>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</si>
  <si>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</si>
  <si>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</si>
  <si>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</si>
  <si>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</si>
  <si>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</si>
  <si>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</si>
  <si>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</si>
  <si>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</si>
  <si>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</si>
  <si>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</si>
  <si>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</si>
  <si>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</si>
  <si>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</si>
  <si>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</si>
  <si>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</si>
  <si>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</si>
  <si>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</si>
  <si>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</si>
  <si>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</si>
  <si>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</si>
  <si>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</si>
  <si>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</si>
  <si>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</si>
  <si>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</si>
  <si>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</si>
  <si>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</si>
  <si>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</si>
  <si>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</si>
  <si>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</si>
  <si>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</si>
  <si>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</si>
  <si>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</si>
  <si>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</si>
  <si>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</si>
  <si>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</si>
  <si>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</si>
  <si>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</si>
  <si>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</si>
  <si>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</si>
  <si>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</si>
  <si>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</si>
  <si>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</si>
  <si>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</si>
  <si>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</si>
  <si>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</si>
  <si>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</si>
  <si>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</si>
  <si>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</si>
  <si>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</si>
  <si>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</si>
  <si>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</si>
  <si>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</si>
  <si>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</si>
  <si>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</si>
  <si>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</si>
  <si>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</si>
  <si>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</si>
  <si>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</si>
  <si>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</si>
  <si>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</si>
  <si>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</si>
  <si>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</si>
  <si>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</si>
  <si>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</si>
  <si>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</si>
  <si>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</si>
  <si>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</si>
  <si>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</si>
  <si>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</si>
  <si>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</si>
  <si>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</si>
  <si>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</si>
  <si>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</si>
  <si>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</si>
  <si>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</si>
  <si>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</si>
  <si>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</si>
  <si>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</si>
  <si>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</si>
  <si>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</si>
  <si>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</si>
  <si>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</si>
  <si>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</si>
  <si>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</si>
  <si>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</si>
  <si>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</si>
  <si>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</si>
  <si>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</si>
  <si>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</si>
  <si>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</si>
  <si>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</si>
  <si>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</si>
  <si>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</si>
  <si>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</si>
  <si>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</si>
  <si>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</si>
  <si>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</si>
  <si>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</si>
  <si>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</si>
  <si>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</si>
  <si>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</si>
  <si>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</si>
  <si>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</si>
  <si>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</si>
  <si>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</si>
  <si>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</si>
  <si>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</si>
  <si>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</si>
  <si>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</si>
  <si>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</si>
  <si>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</si>
  <si>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</si>
  <si>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</si>
  <si>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</si>
  <si>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</si>
  <si>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</si>
  <si>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</si>
  <si>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</si>
  <si>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</si>
  <si>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</si>
  <si>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</si>
  <si>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</si>
  <si>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</si>
  <si>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</si>
  <si>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</si>
  <si>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</si>
  <si>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</si>
  <si>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</si>
  <si>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</si>
  <si>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</si>
  <si>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</si>
  <si>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</si>
  <si>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</si>
  <si>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</si>
  <si>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</si>
  <si>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</si>
  <si>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</si>
  <si>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</si>
  <si>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</si>
  <si>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</si>
  <si>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</si>
  <si>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</si>
  <si>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</si>
  <si>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</si>
  <si>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</si>
  <si>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</si>
  <si>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</si>
  <si>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</si>
  <si>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</si>
  <si>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</si>
  <si>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</si>
  <si>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</si>
  <si>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</si>
  <si>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</si>
  <si>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</si>
  <si>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</si>
  <si>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</si>
  <si>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</si>
  <si>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</si>
  <si>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</si>
  <si>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</si>
  <si>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</si>
  <si>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</si>
  <si>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</si>
  <si>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</si>
  <si>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</si>
  <si>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</si>
  <si>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</si>
  <si>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</si>
  <si>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</si>
  <si>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</si>
  <si>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</si>
  <si>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</si>
  <si>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</si>
  <si>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</si>
  <si>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</si>
  <si>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</si>
  <si>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</si>
  <si>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</si>
  <si>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</si>
  <si>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</si>
  <si>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</si>
  <si>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</si>
  <si>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</si>
  <si>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</si>
  <si>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</si>
  <si>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</si>
  <si>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</si>
  <si>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</si>
  <si>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</si>
  <si>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</si>
  <si>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</si>
  <si>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</si>
  <si>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</si>
  <si>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</si>
  <si>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</si>
  <si>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</si>
  <si>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</si>
  <si>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</si>
  <si>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</si>
  <si>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</si>
  <si>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</si>
  <si>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</si>
  <si>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</si>
  <si>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</si>
  <si>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</si>
  <si>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</si>
  <si>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</si>
  <si>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</si>
  <si>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</si>
  <si>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</si>
  <si>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</si>
  <si>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</si>
  <si>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</si>
  <si>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</si>
  <si>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</si>
  <si>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</si>
  <si>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</si>
  <si>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</si>
  <si>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</si>
  <si>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</si>
  <si>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</si>
  <si>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</si>
  <si>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</si>
  <si>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</si>
  <si>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</si>
  <si>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</si>
  <si>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</si>
  <si>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</si>
  <si>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</si>
  <si>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</si>
  <si>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</si>
  <si>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</si>
  <si>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</si>
  <si>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</si>
  <si>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</si>
  <si>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</si>
  <si>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</si>
  <si>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</si>
  <si>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</si>
  <si>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</si>
  <si>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</si>
  <si>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</si>
  <si>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</si>
  <si>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</si>
  <si>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</si>
  <si>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</si>
  <si>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</si>
  <si>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</si>
  <si>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</si>
  <si>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</si>
  <si>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</si>
  <si>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</si>
  <si>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</si>
  <si>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</si>
  <si>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</si>
  <si>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</si>
  <si>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</si>
  <si>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</si>
  <si>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</si>
  <si>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</si>
  <si>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</si>
  <si>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</si>
  <si>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</si>
  <si>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</si>
  <si>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</si>
  <si>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</si>
  <si>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</si>
  <si>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</si>
  <si>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</si>
  <si>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</si>
  <si>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</si>
  <si>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</si>
  <si>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</si>
  <si>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</si>
  <si>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</si>
  <si>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</si>
  <si>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</si>
  <si>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</si>
  <si>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</si>
  <si>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</si>
  <si>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</si>
  <si>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</si>
  <si>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</si>
  <si>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</si>
  <si>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</si>
  <si>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</si>
  <si>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</si>
  <si>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</si>
  <si>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</si>
  <si>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</si>
  <si>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</si>
  <si>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</si>
  <si>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</si>
  <si>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</si>
  <si>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</si>
  <si>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</si>
  <si>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</si>
  <si>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</si>
  <si>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</si>
  <si>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</si>
  <si>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</si>
  <si>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</si>
  <si>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</si>
  <si>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</si>
  <si>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</si>
  <si>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</si>
  <si>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</si>
  <si>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</si>
  <si>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</si>
  <si>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</si>
  <si>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</si>
  <si>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</si>
  <si>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</si>
  <si>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</si>
  <si>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</si>
  <si>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</si>
  <si>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</si>
  <si>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</si>
  <si>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</si>
  <si>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</si>
  <si>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</si>
  <si>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</si>
  <si>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</si>
  <si>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</si>
  <si>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</si>
  <si>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</si>
  <si>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</si>
  <si>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</si>
  <si>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</si>
  <si>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</si>
  <si>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</si>
  <si>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</si>
  <si>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</si>
  <si>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</si>
  <si>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</si>
  <si>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</si>
  <si>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</si>
  <si>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</si>
  <si>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</si>
  <si>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</si>
  <si>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</si>
  <si>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</si>
  <si>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</si>
  <si>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</si>
  <si>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</si>
  <si>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</si>
  <si>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</si>
  <si>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</si>
  <si>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</si>
  <si>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</si>
  <si>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</si>
  <si>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</si>
  <si>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</si>
  <si>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</si>
  <si>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</si>
  <si>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</si>
  <si>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</si>
  <si>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</si>
  <si>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</si>
  <si>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</si>
  <si>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</si>
  <si>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</si>
  <si>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</si>
  <si>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</si>
  <si>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</si>
  <si>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</si>
  <si>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</si>
  <si>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</si>
  <si>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</si>
  <si>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</si>
  <si>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</si>
  <si>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</si>
  <si>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</si>
  <si>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</si>
  <si>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</si>
  <si>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</si>
  <si>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</si>
  <si>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</si>
  <si>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</si>
  <si>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</si>
  <si>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</si>
  <si>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</si>
  <si>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</si>
  <si>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</si>
  <si>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</si>
  <si>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</si>
  <si>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</si>
  <si>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</si>
  <si>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</si>
  <si>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</si>
  <si>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</si>
  <si>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</si>
  <si>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</si>
  <si>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</si>
  <si>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</si>
  <si>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</si>
  <si>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</si>
  <si>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</si>
  <si>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</si>
  <si>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</si>
  <si>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</si>
  <si>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</si>
  <si>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</si>
  <si>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</si>
  <si>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</si>
  <si>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</si>
  <si>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</si>
  <si>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</si>
  <si>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</si>
  <si>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</si>
  <si>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</si>
  <si>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</si>
  <si>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</si>
  <si>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</si>
  <si>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</si>
  <si>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</si>
  <si>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</si>
  <si>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</si>
  <si>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</si>
  <si>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</si>
  <si>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</si>
  <si>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</si>
  <si>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</si>
  <si>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</si>
  <si>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</si>
  <si>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</si>
  <si>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</si>
  <si>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</si>
  <si>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</si>
  <si>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</si>
  <si>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</si>
  <si>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</si>
  <si>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</si>
  <si>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</si>
  <si>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</si>
  <si>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</si>
  <si>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</si>
  <si>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</si>
  <si>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</si>
  <si>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</si>
  <si>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</si>
  <si>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</si>
  <si>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</si>
  <si>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</si>
  <si>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</si>
  <si>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</si>
  <si>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</si>
  <si>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</si>
  <si>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</si>
  <si>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</si>
  <si>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</si>
  <si>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</si>
  <si>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</si>
  <si>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</si>
  <si>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</si>
  <si>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</si>
  <si>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</si>
  <si>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</si>
  <si>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</si>
  <si>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</si>
  <si>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</si>
  <si>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</si>
  <si>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</si>
  <si>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</si>
  <si>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</si>
  <si>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</si>
  <si>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</si>
  <si>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</si>
  <si>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</si>
  <si>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</si>
  <si>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</si>
  <si>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</si>
  <si>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</si>
  <si>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</si>
  <si>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</si>
  <si>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</si>
  <si>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</si>
  <si>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</si>
  <si>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</si>
  <si>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</si>
  <si>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</si>
  <si>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</si>
  <si>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</si>
  <si>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</si>
  <si>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</si>
  <si>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</si>
  <si>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</si>
  <si>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</si>
  <si>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</si>
  <si>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</si>
  <si>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</si>
  <si>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</si>
  <si>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</si>
  <si>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</si>
  <si>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</si>
  <si>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</si>
  <si>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</si>
  <si>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</si>
  <si>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</si>
  <si>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</si>
  <si>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</si>
  <si>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</si>
  <si>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</si>
  <si>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</si>
  <si>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</si>
  <si>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</si>
  <si>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</si>
  <si>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</si>
  <si>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</si>
  <si>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</si>
  <si>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</si>
  <si>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</si>
  <si>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</si>
  <si>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</si>
  <si>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</si>
  <si>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</si>
  <si>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</si>
  <si>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</si>
  <si>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</si>
  <si>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</si>
  <si>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</si>
  <si>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</si>
  <si>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</si>
  <si>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</si>
  <si>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</si>
  <si>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</si>
  <si>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</si>
  <si>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</si>
  <si>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</si>
  <si>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</si>
  <si>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</si>
  <si>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</si>
  <si>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</si>
  <si>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</si>
  <si>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</si>
  <si>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</si>
  <si>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</si>
  <si>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</si>
  <si>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</si>
  <si>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</si>
  <si>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</si>
  <si>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</si>
  <si>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</si>
  <si>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</si>
  <si>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</si>
  <si>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</si>
  <si>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</si>
  <si>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</si>
  <si>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</si>
  <si>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</si>
  <si>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</si>
  <si>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</si>
  <si>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</si>
  <si>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</si>
  <si>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</si>
  <si>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</si>
  <si>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</si>
  <si>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</si>
  <si>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</si>
  <si>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</si>
  <si>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</si>
  <si>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</si>
  <si>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</si>
  <si>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</si>
  <si>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</si>
  <si>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</si>
  <si>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</si>
  <si>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</si>
  <si>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</si>
  <si>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</si>
  <si>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</si>
  <si>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</si>
  <si>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</si>
  <si>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</si>
  <si>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</si>
  <si>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</si>
  <si>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</si>
  <si>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</si>
  <si>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</si>
  <si>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</si>
  <si>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</si>
  <si>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</si>
  <si>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</si>
  <si>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</si>
  <si>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</si>
  <si>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</si>
  <si>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</si>
  <si>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</si>
  <si>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</si>
  <si>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</si>
  <si>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</si>
  <si>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</si>
  <si>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</si>
  <si>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</si>
  <si>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</si>
  <si>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</si>
  <si>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</si>
  <si>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</si>
  <si>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</si>
  <si>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</si>
  <si>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</si>
  <si>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</si>
  <si>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</si>
  <si>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</si>
  <si>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</si>
  <si>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</si>
  <si>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</si>
  <si>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</si>
  <si>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</si>
  <si>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</si>
  <si>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</si>
  <si>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</si>
  <si>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</si>
  <si>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</si>
  <si>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</si>
  <si>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</si>
  <si>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</si>
  <si>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</si>
  <si>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</si>
  <si>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</si>
  <si>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</si>
  <si>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</si>
  <si>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</si>
  <si>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</si>
  <si>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</si>
  <si>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</si>
  <si>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</si>
  <si>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</si>
  <si>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</si>
  <si>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</si>
  <si>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</si>
  <si>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</si>
  <si>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</si>
  <si>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</si>
  <si>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</si>
  <si>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</si>
  <si>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</si>
  <si>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</si>
  <si>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</si>
  <si>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</si>
  <si>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</si>
  <si>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</si>
  <si>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</si>
  <si>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</si>
  <si>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</si>
  <si>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</si>
  <si>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</si>
  <si>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</si>
  <si>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</si>
  <si>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</si>
  <si>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</si>
  <si>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</si>
  <si>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</si>
  <si>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</si>
  <si>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</si>
  <si>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</si>
  <si>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</si>
  <si>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</si>
  <si>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</si>
  <si>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</si>
  <si>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</si>
  <si>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</si>
  <si>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</si>
  <si>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</si>
  <si>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</si>
  <si>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</si>
  <si>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</si>
  <si>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</si>
  <si>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</si>
  <si>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</si>
  <si>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</si>
  <si>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</si>
  <si>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</si>
  <si>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</si>
  <si>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</si>
  <si>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</si>
  <si>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</si>
  <si>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</si>
  <si>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</si>
  <si>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</si>
  <si>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</si>
  <si>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</si>
  <si>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</si>
  <si>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</si>
  <si>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</si>
  <si>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</si>
  <si>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</si>
  <si>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</si>
  <si>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</si>
  <si>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</si>
  <si>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</si>
  <si>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</si>
  <si>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</si>
  <si>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</si>
  <si>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</si>
  <si>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</si>
  <si>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</si>
  <si>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</si>
  <si>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</si>
  <si>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</si>
  <si>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</si>
  <si>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</si>
  <si>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</si>
  <si>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</si>
  <si>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</si>
  <si>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</si>
  <si>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</si>
  <si>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</si>
  <si>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</si>
  <si>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</si>
  <si>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</si>
  <si>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</si>
  <si>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</si>
  <si>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</si>
  <si>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</si>
  <si>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</si>
  <si>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</si>
  <si>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</si>
  <si>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</si>
  <si>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</si>
  <si>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</si>
  <si>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</si>
  <si>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</si>
  <si>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</si>
  <si>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</si>
  <si>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</si>
  <si>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</si>
  <si>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</si>
  <si>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</si>
  <si>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</si>
  <si>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</si>
  <si>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</si>
  <si>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</si>
  <si>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</si>
  <si>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</si>
  <si>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</si>
  <si>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</si>
  <si>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</si>
  <si>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</si>
  <si>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</si>
  <si>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</si>
  <si>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</si>
  <si>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</si>
  <si>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</si>
  <si>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</si>
  <si>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</si>
  <si>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</si>
  <si>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</si>
  <si>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</si>
  <si>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</si>
  <si>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</si>
  <si>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</si>
  <si>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</si>
  <si>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</si>
  <si>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</si>
  <si>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</si>
  <si>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</si>
  <si>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</si>
  <si>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</si>
  <si>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</si>
  <si>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</si>
  <si>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</si>
  <si>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</si>
  <si>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</si>
  <si>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</si>
  <si>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</si>
  <si>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</si>
  <si>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</si>
  <si>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</si>
  <si>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</si>
  <si>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</si>
  <si>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</si>
  <si>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</si>
  <si>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</si>
  <si>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</si>
  <si>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</si>
  <si>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</si>
  <si>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</si>
  <si>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</si>
  <si>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</si>
  <si>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</si>
  <si>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</si>
  <si>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</si>
  <si>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</si>
  <si>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</si>
  <si>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</si>
  <si>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</si>
  <si>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</si>
  <si>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</si>
  <si>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</si>
  <si>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</si>
  <si>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</si>
  <si>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</si>
  <si>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</si>
  <si>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</si>
  <si>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</si>
  <si>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</si>
  <si>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</si>
  <si>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</si>
  <si>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</si>
  <si>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</si>
  <si>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</si>
  <si>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</si>
  <si>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</si>
  <si>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</si>
  <si>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</si>
  <si>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</si>
  <si>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</si>
  <si>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</si>
  <si>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</si>
  <si>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</si>
  <si>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</si>
  <si>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</si>
  <si>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</si>
  <si>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</si>
  <si>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</si>
  <si>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</si>
  <si>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</si>
  <si>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</si>
  <si>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</si>
  <si>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</si>
  <si>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</si>
  <si>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</si>
  <si>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</si>
  <si>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</si>
  <si>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</si>
  <si>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</si>
  <si>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</si>
  <si>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</si>
  <si>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</si>
  <si>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</si>
  <si>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</si>
  <si>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</si>
  <si>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</si>
  <si>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</si>
  <si>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</si>
  <si>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</si>
  <si>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</si>
  <si>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</si>
  <si>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</si>
  <si>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</si>
  <si>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</si>
  <si>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</si>
  <si>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</si>
  <si>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</si>
  <si>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</si>
  <si>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</si>
  <si>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</si>
  <si>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</si>
  <si>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</si>
  <si>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</si>
  <si>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</si>
  <si>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</si>
  <si>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</si>
  <si>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</si>
  <si>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</si>
  <si>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</si>
  <si>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</si>
  <si>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</si>
  <si>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</si>
  <si>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</si>
  <si>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</si>
  <si>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</si>
  <si>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</si>
  <si>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</si>
  <si>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</si>
  <si>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</si>
  <si>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</si>
  <si>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</si>
  <si>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</si>
  <si>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</si>
  <si>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</si>
  <si>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</si>
  <si>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</si>
  <si>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</si>
  <si>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</si>
  <si>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</si>
  <si>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</si>
  <si>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</si>
  <si>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</si>
  <si>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</si>
  <si>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</si>
  <si>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</si>
  <si>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</si>
  <si>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</si>
  <si>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</si>
  <si>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</si>
  <si>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</si>
  <si>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</si>
  <si>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</si>
  <si>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</si>
  <si>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</si>
  <si>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</si>
  <si>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</si>
  <si>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</si>
  <si>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</si>
  <si>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</si>
  <si>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</si>
  <si>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</si>
  <si>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</si>
  <si>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</si>
  <si>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</si>
  <si>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</si>
  <si>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</si>
  <si>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</si>
  <si>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</si>
  <si>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</si>
  <si>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</si>
  <si>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</si>
  <si>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</si>
  <si>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</si>
  <si>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</si>
  <si>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</si>
  <si>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</si>
  <si>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</si>
  <si>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</si>
  <si>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</si>
  <si>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</si>
  <si>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</si>
  <si>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</si>
  <si>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</si>
  <si>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</si>
  <si>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</si>
  <si>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</si>
  <si>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</si>
  <si>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</si>
  <si>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</si>
  <si>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</si>
  <si>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</si>
  <si>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</si>
  <si>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</si>
  <si>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</si>
  <si>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</si>
  <si>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</si>
  <si>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</si>
  <si>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</si>
  <si>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</si>
  <si>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</si>
  <si>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</si>
  <si>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</si>
  <si>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</si>
  <si>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</si>
  <si>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</si>
  <si>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</si>
  <si>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</si>
  <si>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</si>
  <si>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</si>
  <si>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</si>
  <si>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</si>
  <si>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</si>
  <si>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</si>
  <si>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</si>
  <si>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</si>
  <si>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</si>
  <si>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</si>
  <si>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</si>
  <si>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</si>
  <si>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</si>
  <si>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</si>
  <si>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</si>
  <si>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</si>
  <si>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</si>
  <si>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</si>
  <si>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</si>
  <si>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</si>
  <si>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</si>
  <si>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</si>
  <si>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</si>
  <si>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</si>
  <si>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</si>
  <si>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</si>
  <si>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</si>
  <si>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</si>
  <si>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</si>
  <si>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</si>
  <si>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</si>
  <si>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</si>
  <si>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</si>
  <si>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</si>
  <si>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</si>
  <si>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</si>
  <si>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</si>
  <si>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</si>
  <si>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</si>
  <si>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</si>
  <si>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</si>
  <si>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</si>
  <si>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</si>
  <si>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</si>
  <si>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</si>
  <si>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</si>
  <si>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</si>
  <si>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</si>
  <si>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</si>
  <si>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</si>
  <si>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</si>
  <si>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</si>
  <si>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</si>
  <si>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</si>
  <si>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</si>
  <si>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</si>
  <si>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</si>
  <si>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</si>
  <si>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</si>
  <si>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</si>
  <si>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</si>
  <si>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</si>
  <si>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</si>
  <si>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</si>
  <si>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</si>
  <si>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</si>
  <si>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</si>
  <si>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</si>
  <si>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</si>
  <si>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</si>
  <si>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</si>
  <si>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</si>
  <si>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</si>
  <si>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</si>
  <si>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</si>
  <si>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</si>
  <si>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</si>
  <si>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</si>
  <si>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</si>
  <si>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</si>
  <si>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</si>
  <si>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</si>
  <si>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</si>
  <si>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</si>
  <si>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</si>
  <si>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</si>
  <si>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</si>
  <si>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</si>
  <si>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</si>
  <si>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</si>
  <si>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</si>
  <si>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</si>
  <si>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</si>
  <si>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</si>
  <si>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</si>
  <si>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</si>
  <si>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</si>
  <si>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</si>
  <si>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</si>
  <si>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</si>
  <si>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</si>
  <si>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</si>
  <si>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</si>
  <si>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</si>
  <si>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</si>
  <si>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</si>
  <si>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</si>
  <si>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</si>
  <si>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</si>
  <si>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</si>
  <si>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</si>
  <si>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</si>
  <si>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</si>
  <si>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</si>
  <si>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</si>
  <si>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</si>
  <si>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</si>
  <si>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</si>
  <si>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</si>
  <si>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</si>
  <si>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</si>
  <si>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</si>
  <si>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</si>
  <si>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</si>
  <si>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</si>
  <si>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</si>
  <si>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</si>
  <si>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</si>
  <si>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</si>
  <si>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</si>
  <si>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</si>
  <si>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</si>
  <si>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</si>
  <si>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</si>
  <si>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</si>
  <si>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</si>
  <si>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</si>
  <si>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</si>
  <si>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</si>
  <si>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</si>
  <si>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</si>
  <si>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</si>
  <si>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</si>
  <si>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</si>
  <si>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</si>
  <si>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</si>
  <si>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</si>
  <si>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</si>
  <si>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</si>
  <si>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</si>
  <si>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</si>
  <si>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</si>
  <si>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</si>
  <si>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</si>
  <si>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</si>
  <si>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</si>
  <si>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</si>
  <si>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</si>
  <si>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</si>
  <si>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</si>
  <si>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</si>
  <si>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</si>
  <si>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</si>
  <si>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</si>
  <si>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</si>
  <si>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</si>
  <si>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</si>
  <si>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</si>
  <si>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</si>
  <si>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</si>
  <si>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</si>
  <si>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</si>
  <si>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</si>
  <si>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</si>
  <si>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</si>
  <si>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</si>
  <si>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</si>
  <si>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</si>
  <si>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</si>
  <si>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</si>
  <si>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</si>
  <si>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</si>
  <si>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</si>
  <si>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</si>
  <si>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</si>
  <si>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</si>
  <si>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</si>
  <si>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</si>
  <si>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</si>
  <si>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</si>
  <si>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</si>
  <si>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</si>
  <si>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</si>
  <si>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</si>
  <si>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</si>
  <si>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</si>
  <si>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</si>
  <si>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</si>
  <si>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</si>
  <si>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</si>
  <si>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</si>
  <si>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</si>
  <si>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</si>
  <si>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</si>
  <si>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</si>
  <si>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</si>
  <si>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</si>
  <si>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</si>
  <si>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</si>
  <si>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</si>
  <si>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</si>
  <si>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</si>
  <si>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</si>
  <si>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</si>
  <si>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</si>
  <si>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</si>
  <si>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</si>
  <si>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</si>
  <si>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</si>
  <si>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</si>
  <si>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</si>
  <si>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</si>
  <si>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</si>
  <si>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</si>
  <si>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</si>
  <si>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</si>
  <si>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</si>
  <si>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</si>
  <si>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</si>
  <si>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</si>
  <si>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</si>
  <si>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</si>
  <si>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</si>
  <si>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</si>
  <si>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</si>
  <si>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</si>
  <si>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</si>
  <si>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</si>
  <si>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</si>
  <si>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</si>
  <si>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</si>
  <si>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</si>
  <si>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</si>
  <si>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</si>
  <si>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</si>
  <si>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</si>
  <si>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</si>
  <si>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</si>
  <si>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</si>
  <si>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</si>
  <si>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</si>
  <si>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</si>
  <si>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</si>
  <si>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</si>
  <si>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</si>
  <si>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</si>
  <si>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</si>
  <si>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</si>
  <si>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</si>
  <si>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</si>
  <si>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</si>
  <si>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</si>
  <si>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</si>
  <si>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</si>
  <si>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</si>
  <si>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</si>
  <si>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</si>
  <si>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</si>
  <si>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</si>
  <si>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</si>
  <si>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</si>
  <si>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</si>
  <si>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</si>
  <si>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</si>
  <si>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</si>
  <si>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</si>
  <si>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</si>
  <si>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</si>
  <si>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</si>
  <si>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</si>
  <si>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</si>
  <si>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</si>
  <si>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</si>
  <si>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</si>
  <si>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</si>
  <si>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</si>
  <si>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</si>
  <si>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</si>
  <si>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</si>
  <si>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</si>
  <si>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</si>
  <si>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</si>
  <si>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</si>
  <si>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</si>
  <si>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</si>
  <si>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</si>
  <si>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</si>
  <si>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</si>
  <si>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</si>
  <si>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</si>
  <si>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</si>
  <si>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</si>
  <si>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</si>
  <si>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</si>
  <si>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</si>
  <si>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</si>
  <si>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</si>
  <si>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</si>
  <si>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</si>
  <si>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</si>
  <si>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</si>
  <si>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</si>
  <si>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</si>
  <si>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</si>
  <si>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</si>
  <si>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</si>
  <si>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</si>
  <si>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</si>
  <si>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</si>
  <si>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</si>
  <si>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</si>
  <si>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</si>
  <si>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</si>
  <si>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</si>
  <si>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</si>
  <si>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</si>
  <si>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</si>
  <si>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</si>
  <si>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</si>
  <si>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</si>
  <si>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</si>
  <si>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</si>
  <si>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</si>
  <si>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</si>
  <si>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</si>
  <si>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</si>
  <si>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</si>
  <si>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</si>
  <si>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</si>
  <si>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</si>
  <si>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</si>
  <si>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</si>
  <si>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</si>
  <si>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</si>
  <si>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</si>
  <si>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</si>
  <si>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</si>
  <si>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</si>
  <si>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</si>
  <si>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</si>
  <si>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</si>
  <si>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</si>
  <si>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</si>
  <si>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</si>
  <si>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</si>
  <si>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</si>
  <si>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</si>
  <si>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</si>
  <si>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</si>
  <si>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</si>
  <si>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</si>
  <si>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</si>
  <si>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</si>
  <si>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</si>
  <si>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</si>
  <si>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</si>
  <si>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</si>
  <si>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</si>
  <si>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</si>
  <si>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</si>
  <si>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</si>
  <si>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</si>
  <si>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</si>
  <si>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</si>
  <si>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</si>
  <si>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</si>
  <si>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</si>
  <si>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</si>
  <si>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</si>
  <si>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</si>
  <si>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</si>
  <si>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</si>
  <si>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</si>
  <si>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</si>
  <si>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</si>
  <si>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</si>
  <si>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</si>
  <si>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</si>
  <si>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</si>
  <si>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</si>
  <si>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</si>
  <si>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</si>
  <si>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</si>
  <si>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</si>
  <si>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</si>
  <si>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</si>
  <si>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</si>
  <si>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</si>
  <si>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</si>
  <si>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</si>
  <si>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</si>
  <si>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</si>
  <si>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</si>
  <si>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</si>
  <si>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</si>
  <si>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</si>
  <si>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</si>
  <si>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</si>
  <si>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</si>
  <si>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</si>
  <si>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</si>
  <si>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</si>
  <si>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</si>
  <si>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</si>
  <si>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</si>
  <si>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</si>
  <si>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</si>
  <si>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</si>
  <si>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</si>
  <si>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</si>
  <si>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</si>
  <si>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</si>
  <si>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</si>
  <si>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</si>
  <si>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</si>
  <si>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</si>
  <si>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</si>
  <si>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</si>
  <si>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</si>
  <si>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</si>
  <si>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</si>
  <si>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</si>
  <si>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</si>
  <si>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</si>
  <si>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</si>
  <si>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</si>
  <si>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</si>
  <si>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</si>
  <si>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</si>
  <si>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</si>
  <si>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</si>
  <si>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</si>
  <si>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</si>
  <si>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</si>
  <si>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</si>
  <si>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</si>
  <si>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</si>
  <si>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</si>
  <si>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</si>
  <si>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</si>
  <si>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</si>
  <si>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</si>
  <si>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</si>
  <si>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</si>
  <si>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</si>
  <si>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</si>
  <si>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</si>
  <si>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</si>
  <si>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</si>
  <si>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</si>
  <si>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</si>
  <si>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</si>
  <si>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</si>
  <si>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</si>
  <si>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</si>
  <si>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</si>
  <si>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</si>
  <si>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</si>
  <si>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</si>
  <si>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</si>
  <si>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</si>
  <si>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</si>
  <si>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</si>
  <si>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</si>
  <si>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</si>
  <si>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</si>
  <si>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</si>
  <si>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</si>
  <si>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</si>
  <si>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</si>
  <si>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</si>
  <si>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</si>
  <si>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</si>
  <si>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</si>
  <si>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</si>
  <si>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</si>
  <si>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</si>
  <si>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</si>
  <si>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</si>
  <si>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</si>
  <si>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</si>
  <si>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</si>
  <si>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</si>
  <si>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</si>
  <si>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</si>
  <si>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</si>
  <si>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</si>
  <si>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</si>
  <si>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</si>
  <si>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</si>
  <si>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</si>
  <si>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</si>
  <si>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</si>
  <si>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</si>
  <si>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</si>
  <si>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</si>
  <si>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</si>
  <si>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</si>
  <si>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</si>
  <si>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</si>
  <si>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</si>
  <si>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</si>
  <si>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</si>
  <si>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</si>
  <si>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</si>
  <si>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</si>
  <si>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</si>
  <si>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</si>
  <si>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</si>
  <si>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</si>
  <si>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</si>
  <si>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</si>
  <si>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</si>
  <si>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</si>
  <si>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</si>
  <si>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</si>
  <si>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</si>
  <si>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</si>
  <si>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</si>
  <si>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</si>
  <si>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</si>
  <si>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</si>
  <si>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</si>
  <si>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</si>
  <si>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</si>
  <si>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</si>
  <si>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</si>
  <si>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</si>
  <si>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</si>
  <si>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</si>
  <si>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</si>
  <si>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</si>
  <si>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</si>
  <si>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</si>
  <si>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</si>
  <si>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</si>
  <si>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</si>
  <si>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</si>
  <si>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</si>
  <si>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</si>
  <si>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</si>
  <si>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</si>
  <si>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</si>
  <si>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</si>
  <si>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</si>
  <si>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</si>
  <si>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</si>
  <si>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</si>
  <si>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</si>
  <si>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</si>
  <si>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</si>
  <si>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</si>
  <si>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</si>
  <si>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</si>
  <si>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</si>
  <si>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</si>
  <si>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</si>
  <si>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</si>
  <si>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</si>
  <si>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</si>
  <si>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</si>
  <si>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</si>
  <si>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</si>
  <si>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</si>
  <si>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</si>
  <si>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</si>
  <si>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</si>
  <si>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</si>
  <si>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</si>
  <si>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</si>
  <si>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</si>
  <si>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</si>
  <si>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</si>
  <si>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</si>
  <si>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</si>
  <si>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</si>
  <si>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</si>
  <si>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</si>
  <si>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</si>
  <si>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</si>
  <si>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</si>
  <si>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</si>
  <si>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</si>
  <si>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</si>
  <si>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</si>
  <si>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</si>
  <si>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</si>
  <si>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</si>
  <si>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</si>
  <si>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</si>
  <si>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</si>
  <si>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</si>
  <si>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</si>
  <si>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</si>
  <si>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</si>
  <si>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</si>
  <si>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</si>
  <si>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</si>
  <si>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</si>
  <si>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</si>
  <si>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</si>
  <si>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</si>
  <si>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</si>
  <si>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</si>
  <si>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</si>
  <si>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</si>
  <si>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</si>
  <si>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</si>
  <si>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</si>
  <si>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</si>
  <si>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</si>
  <si>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</si>
  <si>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</si>
  <si>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</si>
  <si>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</si>
  <si>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</si>
  <si>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</si>
  <si>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</si>
  <si>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</si>
  <si>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</si>
  <si>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</si>
  <si>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</si>
  <si>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</si>
  <si>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</si>
  <si>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</si>
  <si>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</si>
  <si>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</si>
  <si>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</si>
  <si>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</si>
  <si>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</si>
  <si>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</si>
  <si>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</si>
  <si>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</si>
  <si>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</si>
  <si>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</si>
  <si>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</si>
  <si>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</si>
  <si>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</si>
  <si>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</si>
  <si>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</si>
  <si>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</si>
  <si>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</si>
  <si>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</si>
  <si>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</si>
  <si>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</si>
  <si>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</si>
  <si>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</si>
  <si>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</si>
  <si>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</si>
  <si>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</si>
  <si>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</si>
  <si>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</si>
  <si>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</si>
  <si>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</si>
  <si>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</si>
  <si>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</si>
  <si>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</si>
  <si>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</si>
  <si>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</si>
  <si>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</si>
  <si>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</si>
  <si>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</si>
  <si>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</si>
  <si>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</si>
  <si>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</si>
  <si>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</si>
  <si>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</si>
  <si>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</si>
  <si>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</si>
  <si>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</si>
  <si>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</si>
  <si>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</si>
  <si>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</si>
  <si>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</si>
  <si>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</si>
  <si>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</si>
  <si>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</si>
  <si>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</si>
  <si>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</si>
  <si>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</si>
  <si>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</si>
  <si>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</si>
  <si>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</si>
  <si>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</si>
  <si>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</si>
  <si>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</si>
  <si>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</si>
  <si>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</si>
  <si>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</si>
  <si>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</si>
  <si>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</si>
  <si>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</si>
  <si>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</si>
  <si>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</si>
  <si>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</si>
  <si>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</si>
  <si>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</si>
  <si>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</si>
  <si>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</si>
  <si>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</si>
  <si>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</si>
  <si>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</si>
  <si>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</si>
  <si>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</si>
  <si>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</si>
  <si>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</si>
  <si>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</si>
  <si>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</si>
  <si>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</si>
  <si>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</si>
  <si>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</si>
  <si>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</si>
  <si>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</si>
  <si>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</si>
  <si>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</si>
  <si>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</si>
  <si>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</si>
  <si>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</si>
  <si>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</si>
  <si>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</si>
  <si>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</si>
  <si>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</si>
  <si>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</si>
  <si>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</si>
  <si>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</si>
  <si>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</si>
  <si>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</si>
  <si>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</si>
  <si>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</si>
  <si>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</si>
  <si>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</si>
  <si>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</si>
  <si>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</si>
  <si>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</si>
  <si>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</si>
  <si>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</si>
  <si>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</si>
  <si>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</si>
  <si>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</si>
  <si>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</si>
  <si>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</si>
  <si>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</si>
  <si>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</si>
  <si>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</si>
  <si>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</si>
  <si>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</si>
  <si>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</si>
  <si>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</si>
  <si>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</si>
  <si>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</si>
  <si>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</si>
  <si>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</si>
  <si>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</si>
  <si>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</si>
  <si>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</si>
  <si>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</si>
  <si>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</si>
  <si>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</si>
  <si>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</si>
  <si>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</si>
  <si>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</si>
  <si>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</si>
  <si>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</si>
  <si>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</si>
  <si>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</si>
  <si>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</si>
  <si>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</si>
  <si>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</si>
  <si>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</si>
  <si>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</si>
  <si>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</si>
  <si>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</si>
  <si>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</si>
  <si>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</si>
  <si>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</si>
  <si>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</si>
  <si>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</si>
  <si>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</si>
  <si>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</si>
  <si>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</si>
  <si>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</si>
  <si>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</si>
  <si>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</si>
  <si>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</si>
  <si>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</si>
  <si>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</si>
  <si>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</si>
  <si>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</si>
  <si>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</si>
  <si>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</si>
  <si>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</si>
  <si>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</si>
  <si>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</si>
  <si>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</si>
  <si>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</si>
  <si>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</si>
  <si>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</si>
  <si>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</si>
  <si>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</si>
  <si>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</si>
  <si>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</si>
  <si>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</si>
  <si>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</si>
  <si>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</si>
  <si>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</si>
  <si>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</si>
  <si>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</si>
  <si>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</si>
  <si>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</si>
  <si>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</si>
  <si>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</si>
  <si>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</si>
  <si>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</si>
  <si>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</si>
  <si>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</si>
  <si>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</si>
  <si>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</si>
  <si>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</si>
  <si>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</si>
  <si>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</si>
  <si>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</si>
  <si>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</si>
  <si>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</si>
  <si>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</si>
  <si>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</si>
  <si>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</si>
  <si>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</si>
  <si>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</si>
  <si>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</si>
  <si>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</si>
  <si>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</si>
  <si>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</si>
  <si>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</si>
  <si>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</si>
  <si>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</si>
  <si>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</si>
  <si>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</si>
  <si>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</si>
  <si>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</si>
  <si>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</si>
  <si>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</si>
  <si>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</si>
  <si>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</si>
  <si>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</si>
  <si>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</si>
  <si>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</si>
  <si>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</si>
  <si>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</si>
  <si>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</si>
  <si>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</si>
  <si>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</si>
  <si>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</si>
  <si>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</si>
  <si>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</si>
  <si>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</si>
  <si>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</si>
  <si>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</si>
  <si>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</si>
  <si>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</si>
  <si>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</si>
  <si>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</si>
  <si>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</si>
  <si>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</si>
  <si>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</si>
  <si>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</si>
  <si>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</si>
  <si>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</si>
  <si>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</si>
  <si>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</si>
  <si>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</si>
  <si>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</si>
  <si>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</si>
  <si>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</si>
  <si>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</si>
  <si>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</si>
  <si>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</si>
  <si>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</si>
  <si>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</si>
  <si>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</si>
  <si>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</si>
  <si>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</si>
  <si>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</si>
  <si>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</si>
  <si>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</si>
  <si>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</si>
  <si>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</si>
  <si>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</si>
  <si>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</si>
  <si>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</si>
  <si>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</si>
  <si>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</si>
  <si>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</si>
  <si>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</si>
  <si>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</si>
  <si>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</si>
  <si>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</si>
  <si>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</si>
  <si>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</si>
  <si>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</si>
  <si>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</si>
  <si>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</si>
  <si>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</si>
  <si>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</si>
  <si>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</si>
  <si>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</si>
  <si>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</si>
  <si>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</si>
  <si>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</si>
  <si>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</si>
  <si>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</si>
  <si>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</si>
  <si>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</si>
  <si>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</si>
  <si>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</si>
  <si>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</si>
  <si>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</si>
  <si>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</si>
  <si>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</si>
  <si>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</si>
  <si>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</si>
  <si>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</si>
  <si>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</si>
  <si>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</si>
  <si>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</si>
  <si>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</si>
  <si>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</si>
  <si>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</si>
  <si>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</si>
  <si>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</si>
  <si>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</si>
  <si>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</si>
  <si>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</si>
  <si>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</si>
  <si>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</si>
  <si>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</si>
  <si>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</si>
  <si>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</si>
  <si>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</si>
  <si>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</si>
  <si>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</si>
  <si>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</si>
  <si>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</si>
  <si>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</si>
  <si>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</si>
  <si>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</si>
  <si>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</si>
  <si>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</si>
  <si>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</si>
  <si>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</si>
  <si>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</si>
  <si>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</si>
  <si>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</si>
  <si>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</si>
  <si>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</si>
  <si>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</si>
  <si>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</si>
  <si>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</si>
  <si>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</si>
  <si>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</si>
  <si>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</si>
  <si>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</si>
  <si>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</si>
  <si>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</si>
  <si>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</si>
  <si>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</si>
  <si>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</si>
  <si>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</si>
  <si>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</si>
  <si>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</si>
  <si>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</si>
  <si>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</si>
  <si>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</si>
  <si>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</si>
  <si>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</si>
  <si>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</si>
  <si>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</si>
  <si>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</si>
  <si>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</si>
  <si>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</si>
  <si>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</si>
  <si>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</si>
  <si>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</si>
  <si>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</si>
  <si>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</si>
  <si>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</si>
  <si>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</si>
  <si>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</si>
  <si>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</si>
  <si>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</si>
  <si>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</si>
  <si>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</si>
  <si>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</si>
  <si>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</si>
  <si>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</si>
  <si>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</si>
  <si>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</si>
  <si>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</si>
  <si>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</si>
  <si>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</si>
  <si>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</si>
  <si>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</si>
  <si>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</si>
  <si>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</si>
  <si>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</si>
  <si>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</si>
  <si>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</si>
  <si>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</si>
  <si>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</si>
  <si>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</si>
  <si>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</si>
  <si>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</si>
  <si>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</si>
  <si>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</si>
  <si>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</si>
  <si>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</si>
  <si>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</si>
  <si>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</si>
  <si>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</si>
  <si>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</si>
  <si>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</si>
  <si>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</si>
  <si>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</si>
  <si>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</si>
  <si>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</si>
  <si>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</si>
  <si>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</si>
  <si>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</si>
  <si>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</si>
  <si>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</si>
  <si>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</si>
  <si>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</si>
  <si>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</si>
  <si>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</si>
  <si>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</si>
  <si>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</si>
  <si>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</si>
  <si>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</si>
  <si>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</si>
  <si>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</si>
  <si>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</si>
  <si>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</si>
  <si>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</si>
  <si>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</si>
  <si>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</si>
  <si>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</si>
  <si>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</si>
  <si>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</si>
  <si>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</si>
  <si>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</si>
  <si>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</si>
  <si>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</si>
  <si>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</si>
  <si>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</si>
  <si>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</si>
  <si>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</si>
  <si>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</si>
  <si>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</si>
  <si>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</si>
  <si>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</si>
  <si>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</si>
  <si>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</si>
  <si>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</si>
  <si>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</si>
  <si>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</si>
  <si>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</si>
  <si>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</si>
  <si>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</si>
  <si>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</si>
  <si>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</si>
  <si>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</si>
  <si>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</si>
  <si>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</si>
  <si>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</si>
  <si>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</si>
  <si>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</si>
  <si>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</si>
  <si>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</si>
  <si>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</si>
  <si>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</si>
  <si>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</si>
  <si>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</si>
  <si>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</si>
  <si>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</si>
  <si>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</si>
  <si>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</si>
  <si>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</si>
  <si>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</si>
  <si>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</si>
  <si>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</si>
  <si>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</si>
  <si>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</si>
  <si>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</si>
  <si>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</si>
  <si>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</si>
  <si>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</si>
  <si>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</si>
  <si>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</si>
  <si>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</si>
  <si>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</si>
  <si>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</si>
  <si>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</si>
  <si>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</si>
  <si>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</si>
  <si>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</si>
  <si>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</si>
  <si>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</si>
  <si>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</si>
  <si>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</si>
  <si>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</si>
  <si>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</si>
  <si>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</si>
  <si>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</si>
  <si>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</si>
  <si>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</si>
  <si>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</si>
  <si>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</si>
  <si>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</si>
  <si>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</si>
  <si>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</si>
  <si>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</si>
  <si>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</si>
  <si>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</si>
  <si>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</si>
  <si>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</si>
  <si>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</si>
  <si>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</si>
  <si>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</si>
  <si>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</si>
  <si>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</si>
  <si>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</si>
  <si>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</si>
  <si>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</si>
  <si>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</si>
  <si>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</si>
  <si>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</si>
  <si>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</si>
  <si>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</si>
  <si>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</si>
  <si>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</si>
  <si>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</si>
  <si>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</si>
  <si>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</si>
  <si>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</si>
  <si>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</si>
  <si>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</si>
  <si>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</si>
  <si>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</si>
  <si>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</si>
  <si>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</si>
  <si>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</si>
  <si>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</si>
  <si>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</si>
  <si>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</si>
  <si>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</si>
  <si>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</si>
  <si>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</si>
  <si>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</si>
  <si>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</si>
  <si>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</si>
  <si>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</si>
  <si>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</si>
  <si>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</si>
  <si>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</si>
  <si>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</si>
  <si>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</si>
  <si>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</si>
  <si>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</si>
  <si>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</si>
  <si>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</si>
  <si>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</si>
  <si>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</si>
  <si>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</si>
  <si>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</si>
  <si>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</si>
  <si>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</si>
  <si>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</si>
  <si>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</si>
  <si>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</si>
  <si>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</si>
  <si>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</si>
  <si>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</si>
  <si>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</si>
  <si>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</si>
  <si>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</si>
  <si>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</si>
  <si>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</si>
  <si>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</si>
  <si>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</si>
  <si>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</si>
  <si>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</si>
  <si>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</si>
  <si>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</si>
  <si>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</si>
  <si>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</si>
  <si>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</si>
  <si>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</si>
  <si>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</si>
  <si>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</si>
  <si>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</si>
  <si>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</si>
  <si>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</si>
  <si>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</si>
  <si>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</si>
  <si>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</si>
  <si>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</si>
  <si>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</si>
  <si>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</si>
  <si>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</si>
  <si>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</si>
  <si>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</si>
  <si>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</si>
  <si>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</si>
  <si>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</si>
  <si>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</si>
  <si>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</si>
  <si>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</si>
  <si>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</si>
  <si>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</si>
  <si>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</si>
  <si>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</si>
  <si>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</si>
  <si>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</si>
  <si>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</si>
  <si>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</si>
  <si>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</si>
  <si>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</si>
  <si>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</si>
  <si>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</si>
  <si>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</si>
  <si>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</si>
  <si>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</si>
  <si>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</si>
  <si>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</si>
  <si>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</si>
  <si>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</si>
  <si>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</si>
  <si>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</si>
  <si>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</si>
  <si>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</si>
  <si>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</si>
  <si>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</si>
  <si>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</si>
  <si>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</si>
  <si>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</si>
  <si>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</si>
  <si>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</si>
  <si>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</si>
  <si>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</si>
  <si>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</si>
  <si>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</si>
  <si>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</si>
  <si>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</si>
  <si>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</si>
  <si>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</si>
  <si>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</si>
  <si>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</si>
  <si>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</si>
  <si>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</si>
  <si>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</si>
  <si>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</si>
  <si>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</si>
  <si>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</si>
  <si>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</si>
  <si>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</si>
  <si>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</si>
  <si>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</si>
  <si>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</si>
  <si>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</si>
  <si>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</si>
  <si>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</si>
  <si>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</si>
  <si>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</si>
  <si>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</si>
  <si>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</si>
  <si>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</si>
  <si>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</si>
  <si>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</si>
  <si>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</si>
  <si>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</si>
  <si>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</si>
  <si>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</si>
  <si>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</si>
  <si>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</si>
  <si>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</si>
  <si>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</si>
  <si>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</si>
  <si>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</si>
  <si>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</si>
  <si>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</si>
  <si>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</si>
  <si>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</si>
  <si>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</si>
  <si>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</si>
  <si>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</si>
  <si>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</si>
  <si>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</si>
  <si>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</si>
  <si>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</si>
  <si>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</si>
  <si>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</si>
  <si>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</si>
  <si>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</si>
  <si>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</si>
  <si>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</si>
  <si>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</si>
  <si>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</si>
  <si>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</si>
  <si>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</si>
  <si>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</si>
  <si>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</si>
  <si>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</si>
  <si>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</si>
  <si>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</si>
  <si>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</si>
  <si>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</si>
  <si>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</si>
  <si>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</si>
  <si>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</si>
  <si>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</si>
  <si>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</si>
  <si>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</si>
  <si>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</si>
  <si>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</si>
  <si>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</si>
  <si>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</si>
  <si>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</si>
  <si>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</si>
  <si>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</si>
  <si>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</si>
  <si>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</si>
  <si>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</si>
  <si>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</si>
  <si>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</si>
  <si>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</si>
  <si>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</si>
  <si>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</si>
  <si>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</si>
  <si>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</si>
  <si>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</si>
  <si>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</si>
  <si>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</si>
  <si>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</si>
  <si>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</si>
  <si>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</si>
  <si>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</si>
  <si>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</si>
  <si>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</si>
  <si>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</si>
  <si>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</si>
  <si>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</si>
  <si>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</si>
  <si>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</si>
  <si>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</si>
  <si>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</si>
  <si>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</si>
  <si>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</si>
  <si>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</si>
  <si>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</si>
  <si>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</si>
  <si>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</si>
  <si>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</si>
  <si>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</si>
  <si>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</si>
  <si>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</si>
  <si>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</si>
  <si>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</si>
  <si>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</si>
  <si>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</si>
  <si>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</si>
  <si>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</si>
  <si>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</si>
  <si>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</si>
  <si>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</si>
  <si>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</si>
  <si>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</si>
  <si>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</si>
  <si>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</si>
  <si>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</si>
  <si>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</si>
  <si>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</si>
  <si>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</si>
  <si>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</si>
  <si>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</si>
  <si>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</si>
  <si>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</si>
  <si>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</si>
  <si>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</si>
  <si>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</si>
  <si>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</si>
  <si>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</si>
  <si>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</si>
  <si>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</si>
  <si>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</si>
  <si>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</si>
  <si>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</si>
  <si>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</si>
  <si>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</si>
  <si>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</si>
  <si>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</si>
  <si>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</si>
  <si>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</si>
  <si>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</si>
  <si>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</si>
  <si>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</si>
  <si>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</si>
  <si>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</si>
  <si>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</si>
  <si>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</si>
  <si>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</si>
  <si>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</si>
  <si>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</si>
  <si>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</si>
  <si>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</si>
  <si>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</si>
  <si>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</si>
  <si>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</si>
  <si>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</si>
  <si>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</si>
  <si>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</si>
  <si>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</si>
  <si>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</si>
  <si>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</si>
  <si>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</si>
  <si>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</si>
  <si>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</si>
  <si>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</si>
  <si>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</si>
  <si>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</si>
  <si>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</si>
  <si>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</si>
  <si>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</si>
  <si>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</si>
  <si>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</si>
  <si>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</si>
  <si>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</si>
  <si>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</si>
  <si>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</si>
  <si>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</si>
  <si>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</si>
  <si>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</si>
  <si>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</si>
  <si>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</si>
  <si>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</si>
  <si>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</si>
  <si>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</si>
  <si>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</si>
  <si>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</si>
  <si>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</si>
  <si>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</si>
  <si>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</si>
  <si>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</si>
  <si>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</si>
  <si>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</si>
  <si>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</si>
  <si>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</si>
  <si>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</si>
  <si>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</si>
  <si>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SI</t>
  </si>
  <si>
    <t>FABIAN ALBERTO TAMARA BALOCO</t>
  </si>
  <si>
    <t>CRA 18 N°23-20 EDIF CAJA AGRARIA CENTRO</t>
  </si>
  <si>
    <t>CALLE 34 N°29-52</t>
  </si>
  <si>
    <t>balocox@hotmail.com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</si>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</sst>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166" fontId="3" fillId="4"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calculatedColumnFormula>+IF(AND(K48&gt;0,O48="Ejecución"),K48/877802,IF(AND(K48&gt;0,O48&lt;&gt;"Ejecución"),"-",""))</calculatedColumnFormula>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60" zoomScaleNormal="60" zoomScaleSheetLayoutView="40" zoomScalePageLayoutView="40" workbookViewId="0">
      <selection activeCell="F25" sqref="F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4" t="str">
        <f>HYPERLINK("#MI_Oferente_Singular!A114","CAPACIDAD RESIDUAL")</f>
        <v>CAPACIDAD RESIDUAL</v>
      </c>
      <c r="F8" s="185"/>
      <c r="G8" s="18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4" t="str">
        <f>HYPERLINK("#MI_Oferente_Singular!A162","TALENTO HUMANO")</f>
        <v>TALENTO HUMANO</v>
      </c>
      <c r="F9" s="185"/>
      <c r="G9" s="18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4" t="str">
        <f>HYPERLINK("#MI_Oferente_Singular!F162","INFRAESTRUCTURA")</f>
        <v>INFRAESTRUCTURA</v>
      </c>
      <c r="F10" s="185"/>
      <c r="G10" s="18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2706</v>
      </c>
      <c r="D15" s="35"/>
      <c r="E15" s="35"/>
      <c r="F15" s="5"/>
      <c r="G15" s="32" t="s">
        <v>1168</v>
      </c>
      <c r="H15" s="103" t="s">
        <v>453</v>
      </c>
      <c r="I15" s="32" t="s">
        <v>2624</v>
      </c>
      <c r="J15" s="108" t="s">
        <v>2626</v>
      </c>
      <c r="L15" s="210" t="s">
        <v>8</v>
      </c>
      <c r="M15" s="21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187"/>
      <c r="I20" s="138" t="s">
        <v>453</v>
      </c>
      <c r="J20" s="139" t="s">
        <v>971</v>
      </c>
      <c r="K20" s="140">
        <v>1009111126</v>
      </c>
      <c r="L20" s="141"/>
      <c r="M20" s="141">
        <v>44561</v>
      </c>
      <c r="N20" s="126">
        <f>+(M20-L20)/30</f>
        <v>1485.3666666666666</v>
      </c>
      <c r="O20" s="129"/>
      <c r="U20" s="125"/>
      <c r="V20" s="105">
        <f ca="1">NOW()</f>
        <v>44193.698038773146</v>
      </c>
      <c r="W20" s="105">
        <f ca="1">NOW()</f>
        <v>44193.698038773146</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0"/>
      <c r="I37" s="121"/>
      <c r="J37" s="121"/>
      <c r="K37" s="121"/>
      <c r="L37" s="121"/>
      <c r="M37" s="121"/>
      <c r="N37" s="121"/>
      <c r="O37" s="122"/>
    </row>
    <row r="38" spans="1:16" ht="21" customHeight="1" x14ac:dyDescent="0.25">
      <c r="A38" s="9"/>
      <c r="B38" s="179" t="str">
        <f>VLOOKUP(B20,EAS!A2:B1439,2,0)</f>
        <v>FUNDACIÓN PARA LA INVESTIGACIÓN Y EL DESARROLLO SOCIAL</v>
      </c>
      <c r="C38" s="179"/>
      <c r="D38" s="179"/>
      <c r="E38" s="179"/>
      <c r="F38" s="179"/>
      <c r="G38" s="5"/>
      <c r="H38" s="123"/>
      <c r="I38" s="191" t="s">
        <v>7</v>
      </c>
      <c r="J38" s="191"/>
      <c r="K38" s="191"/>
      <c r="L38" s="191"/>
      <c r="M38" s="191"/>
      <c r="N38" s="191"/>
      <c r="O38" s="124"/>
    </row>
    <row r="39" spans="1:16" ht="42.95" customHeight="1" thickBot="1" x14ac:dyDescent="0.3">
      <c r="A39" s="10"/>
      <c r="B39" s="11"/>
      <c r="C39" s="11"/>
      <c r="D39" s="11"/>
      <c r="E39" s="11"/>
      <c r="F39" s="11"/>
      <c r="G39" s="11"/>
      <c r="H39" s="10"/>
      <c r="I39" s="223" t="s">
        <v>2705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2678</v>
      </c>
      <c r="E48" s="167">
        <v>43497</v>
      </c>
      <c r="F48" s="167">
        <v>43799</v>
      </c>
      <c r="G48" s="149">
        <f>IF(AND(E48&lt;&gt;"",F48&lt;&gt;""),((F48-E48)/30),"")</f>
        <v>10.066666666666666</v>
      </c>
      <c r="H48" s="114" t="s">
        <v>2687</v>
      </c>
      <c r="I48" s="171" t="s">
        <v>453</v>
      </c>
      <c r="J48" s="171" t="s">
        <v>963</v>
      </c>
      <c r="K48" s="115">
        <v>30000000</v>
      </c>
      <c r="L48" s="110" t="str">
        <f t="shared" ref="L48:L79" si="2">+IF(AND(K48&gt;0,O48="Ejecución"),K48/877802,IF(AND(K48&gt;0,O48&lt;&gt;"Ejecución"),"-",""))</f>
        <v>-</v>
      </c>
      <c r="M48" s="111"/>
      <c r="N48" s="116" t="s">
        <v>27</v>
      </c>
      <c r="O48" s="116" t="s">
        <v>1148</v>
      </c>
      <c r="P48" s="78"/>
    </row>
    <row r="49" spans="1:16" s="6" customFormat="1" ht="24.75" customHeight="1" x14ac:dyDescent="0.25">
      <c r="A49" s="134">
        <v>2</v>
      </c>
      <c r="B49" s="114" t="s">
        <v>2677</v>
      </c>
      <c r="C49" s="116" t="s">
        <v>32</v>
      </c>
      <c r="D49" s="113" t="s">
        <v>2679</v>
      </c>
      <c r="E49" s="167">
        <v>43497</v>
      </c>
      <c r="F49" s="167">
        <v>43769</v>
      </c>
      <c r="G49" s="149">
        <f t="shared" ref="G49:G50" si="3">IF(AND(E49&lt;&gt;"",F49&lt;&gt;""),((F49-E49)/30),"")</f>
        <v>9.0666666666666664</v>
      </c>
      <c r="H49" s="172" t="s">
        <v>2688</v>
      </c>
      <c r="I49" s="171" t="s">
        <v>453</v>
      </c>
      <c r="J49" s="171" t="s">
        <v>963</v>
      </c>
      <c r="K49" s="115">
        <v>17500000</v>
      </c>
      <c r="L49" s="110" t="str">
        <f t="shared" si="2"/>
        <v>-</v>
      </c>
      <c r="M49" s="111"/>
      <c r="N49" s="116" t="s">
        <v>27</v>
      </c>
      <c r="O49" s="116" t="s">
        <v>26</v>
      </c>
      <c r="P49" s="78"/>
    </row>
    <row r="50" spans="1:16" s="6" customFormat="1" ht="24.75" customHeight="1" x14ac:dyDescent="0.25">
      <c r="A50" s="134">
        <v>3</v>
      </c>
      <c r="B50" s="114" t="s">
        <v>2676</v>
      </c>
      <c r="C50" s="116" t="s">
        <v>32</v>
      </c>
      <c r="D50" s="113" t="s">
        <v>2680</v>
      </c>
      <c r="E50" s="167">
        <v>43132</v>
      </c>
      <c r="F50" s="167">
        <v>43434</v>
      </c>
      <c r="G50" s="149">
        <f t="shared" si="3"/>
        <v>10.066666666666666</v>
      </c>
      <c r="H50" s="172" t="s">
        <v>2689</v>
      </c>
      <c r="I50" s="171" t="s">
        <v>453</v>
      </c>
      <c r="J50" s="171" t="s">
        <v>963</v>
      </c>
      <c r="K50" s="115">
        <v>30000000</v>
      </c>
      <c r="L50" s="110" t="str">
        <f t="shared" si="2"/>
        <v>-</v>
      </c>
      <c r="M50" s="111"/>
      <c r="N50" s="116" t="s">
        <v>27</v>
      </c>
      <c r="O50" s="116" t="s">
        <v>1148</v>
      </c>
      <c r="P50" s="78"/>
    </row>
    <row r="51" spans="1:16" s="6" customFormat="1" ht="24.75" customHeight="1" outlineLevel="1" x14ac:dyDescent="0.25">
      <c r="A51" s="134">
        <v>4</v>
      </c>
      <c r="B51" s="166" t="s">
        <v>2676</v>
      </c>
      <c r="C51" s="116" t="s">
        <v>32</v>
      </c>
      <c r="D51" s="168" t="s">
        <v>2681</v>
      </c>
      <c r="E51" s="169">
        <v>42767</v>
      </c>
      <c r="F51" s="169">
        <v>43069</v>
      </c>
      <c r="G51" s="149">
        <f t="shared" ref="G51:G107" si="4">IF(AND(E51&lt;&gt;"",F51&lt;&gt;""),((F51-E51)/30),"")</f>
        <v>10.066666666666666</v>
      </c>
      <c r="H51" s="166" t="s">
        <v>2690</v>
      </c>
      <c r="I51" s="168" t="s">
        <v>453</v>
      </c>
      <c r="J51" s="168" t="s">
        <v>963</v>
      </c>
      <c r="K51" s="173">
        <v>30000000</v>
      </c>
      <c r="L51" s="110" t="str">
        <f t="shared" si="2"/>
        <v>-</v>
      </c>
      <c r="M51" s="111"/>
      <c r="N51" s="116" t="s">
        <v>27</v>
      </c>
      <c r="O51" s="116" t="s">
        <v>1148</v>
      </c>
      <c r="P51" s="78"/>
    </row>
    <row r="52" spans="1:16" s="7" customFormat="1" ht="24.75" customHeight="1" outlineLevel="1" x14ac:dyDescent="0.25">
      <c r="A52" s="135">
        <v>5</v>
      </c>
      <c r="B52" s="166" t="s">
        <v>2677</v>
      </c>
      <c r="C52" s="116" t="s">
        <v>32</v>
      </c>
      <c r="D52" s="170" t="s">
        <v>2682</v>
      </c>
      <c r="E52" s="169">
        <v>42767</v>
      </c>
      <c r="F52" s="169">
        <v>43069</v>
      </c>
      <c r="G52" s="149">
        <f t="shared" si="4"/>
        <v>10.066666666666666</v>
      </c>
      <c r="H52" s="166" t="s">
        <v>2691</v>
      </c>
      <c r="I52" s="168" t="s">
        <v>453</v>
      </c>
      <c r="J52" s="168" t="s">
        <v>963</v>
      </c>
      <c r="K52" s="173">
        <v>18500000</v>
      </c>
      <c r="L52" s="110" t="str">
        <f t="shared" si="2"/>
        <v>-</v>
      </c>
      <c r="M52" s="111"/>
      <c r="N52" s="116" t="s">
        <v>27</v>
      </c>
      <c r="O52" s="116" t="s">
        <v>26</v>
      </c>
      <c r="P52" s="79"/>
    </row>
    <row r="53" spans="1:16" s="7" customFormat="1" ht="24.75" customHeight="1" outlineLevel="1" x14ac:dyDescent="0.25">
      <c r="A53" s="135">
        <v>6</v>
      </c>
      <c r="B53" s="166" t="s">
        <v>2676</v>
      </c>
      <c r="C53" s="116" t="s">
        <v>32</v>
      </c>
      <c r="D53" s="170" t="s">
        <v>2683</v>
      </c>
      <c r="E53" s="169">
        <v>42401</v>
      </c>
      <c r="F53" s="169">
        <v>42704</v>
      </c>
      <c r="G53" s="149">
        <f t="shared" si="4"/>
        <v>10.1</v>
      </c>
      <c r="H53" s="166" t="s">
        <v>2692</v>
      </c>
      <c r="I53" s="168" t="s">
        <v>453</v>
      </c>
      <c r="J53" s="168" t="s">
        <v>963</v>
      </c>
      <c r="K53" s="173">
        <v>30000000</v>
      </c>
      <c r="L53" s="110" t="str">
        <f t="shared" si="2"/>
        <v>-</v>
      </c>
      <c r="M53" s="111"/>
      <c r="N53" s="116" t="s">
        <v>27</v>
      </c>
      <c r="O53" s="116" t="s">
        <v>1148</v>
      </c>
      <c r="P53" s="79"/>
    </row>
    <row r="54" spans="1:16" s="7" customFormat="1" ht="24.75" customHeight="1" outlineLevel="1" x14ac:dyDescent="0.25">
      <c r="A54" s="135">
        <v>7</v>
      </c>
      <c r="B54" s="166" t="s">
        <v>2676</v>
      </c>
      <c r="C54" s="116" t="s">
        <v>32</v>
      </c>
      <c r="D54" s="170" t="s">
        <v>2684</v>
      </c>
      <c r="E54" s="169">
        <v>42036</v>
      </c>
      <c r="F54" s="169">
        <v>42338</v>
      </c>
      <c r="G54" s="149">
        <f t="shared" si="4"/>
        <v>10.066666666666666</v>
      </c>
      <c r="H54" s="166" t="s">
        <v>2693</v>
      </c>
      <c r="I54" s="168" t="s">
        <v>453</v>
      </c>
      <c r="J54" s="168" t="s">
        <v>963</v>
      </c>
      <c r="K54" s="173">
        <v>30000000</v>
      </c>
      <c r="L54" s="110" t="str">
        <f t="shared" si="2"/>
        <v>-</v>
      </c>
      <c r="M54" s="111"/>
      <c r="N54" s="116" t="s">
        <v>27</v>
      </c>
      <c r="O54" s="116" t="s">
        <v>1148</v>
      </c>
      <c r="P54" s="79"/>
    </row>
    <row r="55" spans="1:16" s="7" customFormat="1" ht="24.75" customHeight="1" outlineLevel="1" x14ac:dyDescent="0.25">
      <c r="A55" s="135">
        <v>8</v>
      </c>
      <c r="B55" s="166" t="s">
        <v>2677</v>
      </c>
      <c r="C55" s="116" t="s">
        <v>32</v>
      </c>
      <c r="D55" s="170" t="s">
        <v>2685</v>
      </c>
      <c r="E55" s="169">
        <v>41306</v>
      </c>
      <c r="F55" s="169">
        <v>41608</v>
      </c>
      <c r="G55" s="149">
        <f t="shared" si="4"/>
        <v>10.066666666666666</v>
      </c>
      <c r="H55" s="166" t="s">
        <v>2694</v>
      </c>
      <c r="I55" s="168" t="s">
        <v>453</v>
      </c>
      <c r="J55" s="168" t="s">
        <v>963</v>
      </c>
      <c r="K55" s="174">
        <v>14500000</v>
      </c>
      <c r="L55" s="110" t="str">
        <f t="shared" si="2"/>
        <v>-</v>
      </c>
      <c r="M55" s="111"/>
      <c r="N55" s="116" t="s">
        <v>27</v>
      </c>
      <c r="O55" s="116" t="s">
        <v>26</v>
      </c>
      <c r="P55" s="79"/>
    </row>
    <row r="56" spans="1:16" s="7" customFormat="1" ht="24.75" customHeight="1" outlineLevel="1" x14ac:dyDescent="0.25">
      <c r="A56" s="135">
        <v>9</v>
      </c>
      <c r="B56" s="166" t="s">
        <v>2677</v>
      </c>
      <c r="C56" s="116" t="s">
        <v>32</v>
      </c>
      <c r="D56" s="170" t="s">
        <v>2686</v>
      </c>
      <c r="E56" s="169">
        <v>40940</v>
      </c>
      <c r="F56" s="169">
        <v>41243</v>
      </c>
      <c r="G56" s="149">
        <f t="shared" si="4"/>
        <v>10.1</v>
      </c>
      <c r="H56" s="166" t="s">
        <v>2695</v>
      </c>
      <c r="I56" s="168" t="s">
        <v>453</v>
      </c>
      <c r="J56" s="168" t="s">
        <v>963</v>
      </c>
      <c r="K56" s="174">
        <v>13000000</v>
      </c>
      <c r="L56" s="110" t="str">
        <f t="shared" si="2"/>
        <v>-</v>
      </c>
      <c r="M56" s="111"/>
      <c r="N56" s="116" t="s">
        <v>27</v>
      </c>
      <c r="O56" s="116" t="s">
        <v>26</v>
      </c>
      <c r="P56" s="79"/>
    </row>
    <row r="57" spans="1:16" s="7" customFormat="1" ht="24.75" customHeight="1" outlineLevel="1" x14ac:dyDescent="0.2">
      <c r="A57" s="135">
        <v>10</v>
      </c>
      <c r="B57" s="114" t="s">
        <v>2696</v>
      </c>
      <c r="C57" s="116" t="s">
        <v>31</v>
      </c>
      <c r="D57" s="113" t="s">
        <v>2697</v>
      </c>
      <c r="E57" s="167">
        <v>43971</v>
      </c>
      <c r="F57" s="167">
        <v>44165</v>
      </c>
      <c r="G57" s="149">
        <f t="shared" si="4"/>
        <v>6.4666666666666668</v>
      </c>
      <c r="H57" s="175" t="s">
        <v>2698</v>
      </c>
      <c r="I57" s="171" t="s">
        <v>453</v>
      </c>
      <c r="J57" s="171" t="s">
        <v>963</v>
      </c>
      <c r="K57" s="68">
        <v>1220874998</v>
      </c>
      <c r="L57" s="176" t="str">
        <f t="shared" si="2"/>
        <v>-</v>
      </c>
      <c r="M57" s="67"/>
      <c r="N57" s="65" t="s">
        <v>2634</v>
      </c>
      <c r="O57" s="65" t="s">
        <v>2699</v>
      </c>
      <c r="P57" s="79"/>
    </row>
    <row r="58" spans="1:16" s="7" customFormat="1" ht="24.75" customHeight="1" outlineLevel="1" x14ac:dyDescent="0.25">
      <c r="A58" s="135">
        <v>11</v>
      </c>
      <c r="B58" s="64"/>
      <c r="C58" s="65"/>
      <c r="D58" s="63"/>
      <c r="E58" s="136"/>
      <c r="F58" s="136"/>
      <c r="G58" s="149" t="str">
        <f t="shared" si="4"/>
        <v/>
      </c>
      <c r="H58" s="64"/>
      <c r="I58" s="63"/>
      <c r="J58" s="63"/>
      <c r="K58" s="66"/>
      <c r="L58" s="65" t="str">
        <f t="shared" si="2"/>
        <v/>
      </c>
      <c r="M58" s="67"/>
      <c r="N58" s="65"/>
      <c r="O58" s="65"/>
      <c r="P58" s="79"/>
    </row>
    <row r="59" spans="1:16" s="7" customFormat="1" ht="24.75" customHeight="1" outlineLevel="1" x14ac:dyDescent="0.25">
      <c r="A59" s="135">
        <v>12</v>
      </c>
      <c r="B59" s="64"/>
      <c r="C59" s="65"/>
      <c r="D59" s="63"/>
      <c r="E59" s="136"/>
      <c r="F59" s="136"/>
      <c r="G59" s="149" t="str">
        <f t="shared" si="4"/>
        <v/>
      </c>
      <c r="H59" s="64"/>
      <c r="I59" s="63"/>
      <c r="J59" s="63"/>
      <c r="K59" s="66"/>
      <c r="L59" s="65" t="str">
        <f t="shared" si="2"/>
        <v/>
      </c>
      <c r="M59" s="67"/>
      <c r="N59" s="65"/>
      <c r="O59" s="65"/>
      <c r="P59" s="79"/>
    </row>
    <row r="60" spans="1:16" s="7" customFormat="1" ht="24.75" customHeight="1" outlineLevel="1" x14ac:dyDescent="0.25">
      <c r="A60" s="135">
        <v>13</v>
      </c>
      <c r="B60" s="64"/>
      <c r="C60" s="65"/>
      <c r="D60" s="63"/>
      <c r="E60" s="136"/>
      <c r="F60" s="136"/>
      <c r="G60" s="149" t="str">
        <f t="shared" si="4"/>
        <v/>
      </c>
      <c r="H60" s="64"/>
      <c r="I60" s="63"/>
      <c r="J60" s="63"/>
      <c r="K60" s="66"/>
      <c r="L60" s="65" t="str">
        <f t="shared" si="2"/>
        <v/>
      </c>
      <c r="M60" s="67"/>
      <c r="N60" s="65"/>
      <c r="O60" s="65"/>
      <c r="P60" s="79"/>
    </row>
    <row r="61" spans="1:16" s="7" customFormat="1" ht="24.75" customHeight="1" outlineLevel="1" x14ac:dyDescent="0.25">
      <c r="A61" s="135">
        <v>14</v>
      </c>
      <c r="B61" s="64"/>
      <c r="C61" s="65"/>
      <c r="D61" s="63"/>
      <c r="E61" s="136"/>
      <c r="F61" s="136"/>
      <c r="G61" s="149" t="str">
        <f t="shared" si="4"/>
        <v/>
      </c>
      <c r="H61" s="64"/>
      <c r="I61" s="63"/>
      <c r="J61" s="63"/>
      <c r="K61" s="66"/>
      <c r="L61" s="65" t="str">
        <f t="shared" si="2"/>
        <v/>
      </c>
      <c r="M61" s="67"/>
      <c r="N61" s="65"/>
      <c r="O61" s="65"/>
      <c r="P61" s="79"/>
    </row>
    <row r="62" spans="1:16" s="7" customFormat="1" ht="24.75" customHeight="1" outlineLevel="1" x14ac:dyDescent="0.25">
      <c r="A62" s="135">
        <v>15</v>
      </c>
      <c r="B62" s="64"/>
      <c r="C62" s="65"/>
      <c r="D62" s="63"/>
      <c r="E62" s="136"/>
      <c r="F62" s="136"/>
      <c r="G62" s="149" t="str">
        <f t="shared" si="4"/>
        <v/>
      </c>
      <c r="H62" s="64"/>
      <c r="I62" s="63"/>
      <c r="J62" s="63"/>
      <c r="K62" s="66"/>
      <c r="L62" s="65" t="str">
        <f t="shared" si="2"/>
        <v/>
      </c>
      <c r="M62" s="67"/>
      <c r="N62" s="65"/>
      <c r="O62" s="65"/>
      <c r="P62" s="79"/>
    </row>
    <row r="63" spans="1:16" s="7" customFormat="1" ht="24.75" customHeight="1" outlineLevel="1" x14ac:dyDescent="0.25">
      <c r="A63" s="135">
        <v>16</v>
      </c>
      <c r="B63" s="64"/>
      <c r="C63" s="65"/>
      <c r="D63" s="63"/>
      <c r="E63" s="136"/>
      <c r="F63" s="136"/>
      <c r="G63" s="149" t="str">
        <f t="shared" si="4"/>
        <v/>
      </c>
      <c r="H63" s="64"/>
      <c r="I63" s="63"/>
      <c r="J63" s="63"/>
      <c r="K63" s="66"/>
      <c r="L63" s="65" t="str">
        <f t="shared" si="2"/>
        <v/>
      </c>
      <c r="M63" s="67"/>
      <c r="N63" s="65"/>
      <c r="O63" s="65"/>
      <c r="P63" s="79"/>
    </row>
    <row r="64" spans="1:16" s="7" customFormat="1" ht="24.75" customHeight="1" outlineLevel="1" x14ac:dyDescent="0.25">
      <c r="A64" s="135">
        <v>17</v>
      </c>
      <c r="B64" s="64"/>
      <c r="C64" s="65"/>
      <c r="D64" s="63"/>
      <c r="E64" s="136"/>
      <c r="F64" s="136"/>
      <c r="G64" s="149" t="str">
        <f t="shared" si="4"/>
        <v/>
      </c>
      <c r="H64" s="64"/>
      <c r="I64" s="63"/>
      <c r="J64" s="63"/>
      <c r="K64" s="66"/>
      <c r="L64" s="65" t="str">
        <f t="shared" si="2"/>
        <v/>
      </c>
      <c r="M64" s="67"/>
      <c r="N64" s="65"/>
      <c r="O64" s="65"/>
      <c r="P64" s="79"/>
    </row>
    <row r="65" spans="1:16" s="7" customFormat="1" ht="24.75" customHeight="1" outlineLevel="1" x14ac:dyDescent="0.25">
      <c r="A65" s="135">
        <v>18</v>
      </c>
      <c r="B65" s="64"/>
      <c r="C65" s="65"/>
      <c r="D65" s="63"/>
      <c r="E65" s="136"/>
      <c r="F65" s="136"/>
      <c r="G65" s="149" t="str">
        <f t="shared" si="4"/>
        <v/>
      </c>
      <c r="H65" s="64"/>
      <c r="I65" s="63"/>
      <c r="J65" s="63"/>
      <c r="K65" s="66"/>
      <c r="L65" s="65" t="str">
        <f t="shared" si="2"/>
        <v/>
      </c>
      <c r="M65" s="67"/>
      <c r="N65" s="65"/>
      <c r="O65" s="65"/>
      <c r="P65" s="79"/>
    </row>
    <row r="66" spans="1:16" s="7" customFormat="1" ht="24.75" customHeight="1" outlineLevel="1" x14ac:dyDescent="0.25">
      <c r="A66" s="135">
        <v>19</v>
      </c>
      <c r="B66" s="64"/>
      <c r="C66" s="65"/>
      <c r="D66" s="63"/>
      <c r="E66" s="136"/>
      <c r="F66" s="136"/>
      <c r="G66" s="149" t="str">
        <f t="shared" si="4"/>
        <v/>
      </c>
      <c r="H66" s="64"/>
      <c r="I66" s="63"/>
      <c r="J66" s="63"/>
      <c r="K66" s="66"/>
      <c r="L66" s="65" t="str">
        <f t="shared" si="2"/>
        <v/>
      </c>
      <c r="M66" s="67"/>
      <c r="N66" s="65"/>
      <c r="O66" s="65"/>
      <c r="P66" s="79"/>
    </row>
    <row r="67" spans="1:16" s="7" customFormat="1" ht="24.75" customHeight="1" outlineLevel="1" x14ac:dyDescent="0.25">
      <c r="A67" s="135">
        <v>20</v>
      </c>
      <c r="B67" s="64"/>
      <c r="C67" s="65"/>
      <c r="D67" s="63"/>
      <c r="E67" s="136"/>
      <c r="F67" s="136"/>
      <c r="G67" s="149" t="str">
        <f t="shared" si="4"/>
        <v/>
      </c>
      <c r="H67" s="64"/>
      <c r="I67" s="63"/>
      <c r="J67" s="63"/>
      <c r="K67" s="66"/>
      <c r="L67" s="65" t="str">
        <f t="shared" si="2"/>
        <v/>
      </c>
      <c r="M67" s="67"/>
      <c r="N67" s="65"/>
      <c r="O67" s="65"/>
      <c r="P67" s="79"/>
    </row>
    <row r="68" spans="1:16" s="7" customFormat="1" ht="24.75" customHeight="1" outlineLevel="1" x14ac:dyDescent="0.25">
      <c r="A68" s="135">
        <v>21</v>
      </c>
      <c r="B68" s="64"/>
      <c r="C68" s="65"/>
      <c r="D68" s="63"/>
      <c r="E68" s="136"/>
      <c r="F68" s="136"/>
      <c r="G68" s="149" t="str">
        <f t="shared" si="4"/>
        <v/>
      </c>
      <c r="H68" s="64"/>
      <c r="I68" s="63"/>
      <c r="J68" s="63"/>
      <c r="K68" s="66"/>
      <c r="L68" s="65" t="str">
        <f t="shared" si="2"/>
        <v/>
      </c>
      <c r="M68" s="67"/>
      <c r="N68" s="65"/>
      <c r="O68" s="65"/>
      <c r="P68" s="79"/>
    </row>
    <row r="69" spans="1:16" s="7" customFormat="1" ht="24.75" customHeight="1" outlineLevel="1" x14ac:dyDescent="0.25">
      <c r="A69" s="135">
        <v>22</v>
      </c>
      <c r="B69" s="64"/>
      <c r="C69" s="65"/>
      <c r="D69" s="63"/>
      <c r="E69" s="136"/>
      <c r="F69" s="136"/>
      <c r="G69" s="149" t="str">
        <f t="shared" si="4"/>
        <v/>
      </c>
      <c r="H69" s="64"/>
      <c r="I69" s="63"/>
      <c r="J69" s="63"/>
      <c r="K69" s="66"/>
      <c r="L69" s="65" t="str">
        <f t="shared" si="2"/>
        <v/>
      </c>
      <c r="M69" s="67"/>
      <c r="N69" s="65"/>
      <c r="O69" s="65"/>
      <c r="P69" s="79"/>
    </row>
    <row r="70" spans="1:16" s="7" customFormat="1" ht="24.75" customHeight="1" outlineLevel="1" x14ac:dyDescent="0.25">
      <c r="A70" s="135">
        <v>23</v>
      </c>
      <c r="B70" s="64"/>
      <c r="C70" s="65"/>
      <c r="D70" s="63"/>
      <c r="E70" s="136"/>
      <c r="F70" s="136"/>
      <c r="G70" s="149" t="str">
        <f t="shared" si="4"/>
        <v/>
      </c>
      <c r="H70" s="64"/>
      <c r="I70" s="63"/>
      <c r="J70" s="63"/>
      <c r="K70" s="66"/>
      <c r="L70" s="65" t="str">
        <f t="shared" si="2"/>
        <v/>
      </c>
      <c r="M70" s="67"/>
      <c r="N70" s="65"/>
      <c r="O70" s="65"/>
      <c r="P70" s="79"/>
    </row>
    <row r="71" spans="1:16" s="7" customFormat="1" ht="24.75" customHeight="1" outlineLevel="1" x14ac:dyDescent="0.25">
      <c r="A71" s="135">
        <v>24</v>
      </c>
      <c r="B71" s="64"/>
      <c r="C71" s="65"/>
      <c r="D71" s="63"/>
      <c r="E71" s="136"/>
      <c r="F71" s="136"/>
      <c r="G71" s="149" t="str">
        <f t="shared" si="4"/>
        <v/>
      </c>
      <c r="H71" s="64"/>
      <c r="I71" s="63"/>
      <c r="J71" s="63"/>
      <c r="K71" s="66"/>
      <c r="L71" s="65" t="str">
        <f t="shared" si="2"/>
        <v/>
      </c>
      <c r="M71" s="67"/>
      <c r="N71" s="65"/>
      <c r="O71" s="65"/>
      <c r="P71" s="79"/>
    </row>
    <row r="72" spans="1:16" s="7" customFormat="1" ht="24.75" customHeight="1" outlineLevel="1" x14ac:dyDescent="0.25">
      <c r="A72" s="135">
        <v>25</v>
      </c>
      <c r="B72" s="64"/>
      <c r="C72" s="65"/>
      <c r="D72" s="63"/>
      <c r="E72" s="136"/>
      <c r="F72" s="136"/>
      <c r="G72" s="149" t="str">
        <f t="shared" si="4"/>
        <v/>
      </c>
      <c r="H72" s="64"/>
      <c r="I72" s="63"/>
      <c r="J72" s="63"/>
      <c r="K72" s="66"/>
      <c r="L72" s="65" t="str">
        <f t="shared" si="2"/>
        <v/>
      </c>
      <c r="M72" s="67"/>
      <c r="N72" s="65"/>
      <c r="O72" s="65"/>
      <c r="P72" s="79"/>
    </row>
    <row r="73" spans="1:16" s="7" customFormat="1" ht="24.75" customHeight="1" outlineLevel="1" x14ac:dyDescent="0.25">
      <c r="A73" s="135">
        <v>26</v>
      </c>
      <c r="B73" s="64"/>
      <c r="C73" s="65"/>
      <c r="D73" s="63"/>
      <c r="E73" s="136"/>
      <c r="F73" s="136"/>
      <c r="G73" s="149" t="str">
        <f t="shared" si="4"/>
        <v/>
      </c>
      <c r="H73" s="64"/>
      <c r="I73" s="63"/>
      <c r="J73" s="63"/>
      <c r="K73" s="66"/>
      <c r="L73" s="65" t="str">
        <f t="shared" si="2"/>
        <v/>
      </c>
      <c r="M73" s="67"/>
      <c r="N73" s="65"/>
      <c r="O73" s="65"/>
      <c r="P73" s="79"/>
    </row>
    <row r="74" spans="1:16" s="7" customFormat="1" ht="24.75" customHeight="1" outlineLevel="1" x14ac:dyDescent="0.25">
      <c r="A74" s="135">
        <v>27</v>
      </c>
      <c r="B74" s="64"/>
      <c r="C74" s="65"/>
      <c r="D74" s="63"/>
      <c r="E74" s="136"/>
      <c r="F74" s="136"/>
      <c r="G74" s="149" t="str">
        <f t="shared" si="4"/>
        <v/>
      </c>
      <c r="H74" s="64"/>
      <c r="I74" s="63"/>
      <c r="J74" s="63"/>
      <c r="K74" s="66"/>
      <c r="L74" s="65" t="str">
        <f t="shared" si="2"/>
        <v/>
      </c>
      <c r="M74" s="67"/>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t="str">
        <f t="shared" si="2"/>
        <v/>
      </c>
      <c r="M75" s="67"/>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t="str">
        <f t="shared" si="2"/>
        <v/>
      </c>
      <c r="M76" s="67"/>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t="str">
        <f t="shared" si="2"/>
        <v/>
      </c>
      <c r="M77" s="67"/>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t="str">
        <f t="shared" si="2"/>
        <v/>
      </c>
      <c r="M78" s="67"/>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t="str">
        <f t="shared" si="2"/>
        <v/>
      </c>
      <c r="M79" s="67"/>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t="str">
        <f t="shared" ref="L80:L107" si="5">+IF(AND(K80&gt;0,O80="Ejecución"),K80/877802,IF(AND(K80&gt;0,O80&lt;&gt;"Ejecución"),"-",""))</f>
        <v/>
      </c>
      <c r="M80" s="67"/>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t="str">
        <f t="shared" si="5"/>
        <v/>
      </c>
      <c r="M81" s="67"/>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t="str">
        <f t="shared" si="5"/>
        <v/>
      </c>
      <c r="M82" s="67"/>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t="str">
        <f t="shared" si="5"/>
        <v/>
      </c>
      <c r="M83" s="67"/>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t="str">
        <f t="shared" si="5"/>
        <v/>
      </c>
      <c r="M84" s="67"/>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t="str">
        <f t="shared" si="5"/>
        <v/>
      </c>
      <c r="M85" s="67"/>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t="str">
        <f t="shared" si="5"/>
        <v/>
      </c>
      <c r="M86" s="67"/>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t="str">
        <f t="shared" si="5"/>
        <v/>
      </c>
      <c r="M87" s="67"/>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t="str">
        <f t="shared" si="5"/>
        <v/>
      </c>
      <c r="M88" s="67"/>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t="str">
        <f t="shared" si="5"/>
        <v/>
      </c>
      <c r="M89" s="67"/>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t="str">
        <f t="shared" si="5"/>
        <v/>
      </c>
      <c r="M90" s="67"/>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t="str">
        <f t="shared" si="5"/>
        <v/>
      </c>
      <c r="M91" s="111"/>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t="str">
        <f t="shared" si="5"/>
        <v/>
      </c>
      <c r="M92" s="111"/>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t="str">
        <f t="shared" si="5"/>
        <v/>
      </c>
      <c r="M93" s="111"/>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t="str">
        <f t="shared" si="5"/>
        <v/>
      </c>
      <c r="M94" s="111"/>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t="str">
        <f t="shared" si="5"/>
        <v/>
      </c>
      <c r="M95" s="111"/>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t="str">
        <f t="shared" si="5"/>
        <v/>
      </c>
      <c r="M96" s="111"/>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t="str">
        <f t="shared" si="5"/>
        <v/>
      </c>
      <c r="M97" s="111"/>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t="str">
        <f t="shared" si="5"/>
        <v/>
      </c>
      <c r="M98" s="111"/>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t="str">
        <f t="shared" si="5"/>
        <v/>
      </c>
      <c r="M99" s="111"/>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t="str">
        <f t="shared" si="5"/>
        <v/>
      </c>
      <c r="M100" s="111"/>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t="str">
        <f t="shared" si="5"/>
        <v/>
      </c>
      <c r="M101" s="111"/>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t="str">
        <f t="shared" si="5"/>
        <v/>
      </c>
      <c r="M102" s="111"/>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t="str">
        <f t="shared" si="5"/>
        <v/>
      </c>
      <c r="M103" s="111"/>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t="str">
        <f t="shared" si="5"/>
        <v/>
      </c>
      <c r="M104" s="111"/>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t="str">
        <f t="shared" si="5"/>
        <v/>
      </c>
      <c r="M105" s="111"/>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t="str">
        <f t="shared" si="5"/>
        <v/>
      </c>
      <c r="M106" s="67"/>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t="str">
        <f t="shared" si="5"/>
        <v/>
      </c>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6">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6"/>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7">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5">
        <v>7</v>
      </c>
      <c r="B120" s="150" t="s">
        <v>2665</v>
      </c>
      <c r="C120" s="152" t="s">
        <v>31</v>
      </c>
      <c r="D120" s="63"/>
      <c r="E120" s="136"/>
      <c r="F120" s="136"/>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5">
        <v>8</v>
      </c>
      <c r="B121" s="150" t="s">
        <v>2665</v>
      </c>
      <c r="C121" s="152" t="s">
        <v>31</v>
      </c>
      <c r="D121" s="63"/>
      <c r="E121" s="136"/>
      <c r="F121" s="136"/>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5">
        <v>9</v>
      </c>
      <c r="B122" s="150" t="s">
        <v>2665</v>
      </c>
      <c r="C122" s="152" t="s">
        <v>31</v>
      </c>
      <c r="D122" s="63"/>
      <c r="E122" s="136"/>
      <c r="F122" s="136"/>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5">
        <v>10</v>
      </c>
      <c r="B123" s="150" t="s">
        <v>2665</v>
      </c>
      <c r="C123" s="152" t="s">
        <v>31</v>
      </c>
      <c r="D123" s="63"/>
      <c r="E123" s="136"/>
      <c r="F123" s="136"/>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5">
        <v>11</v>
      </c>
      <c r="B124" s="150" t="s">
        <v>2665</v>
      </c>
      <c r="C124" s="152" t="s">
        <v>31</v>
      </c>
      <c r="D124" s="63"/>
      <c r="E124" s="136"/>
      <c r="F124" s="136"/>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5">
        <v>12</v>
      </c>
      <c r="B125" s="150" t="s">
        <v>2665</v>
      </c>
      <c r="C125" s="152" t="s">
        <v>31</v>
      </c>
      <c r="D125" s="63"/>
      <c r="E125" s="136"/>
      <c r="F125" s="136"/>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5">
        <v>13</v>
      </c>
      <c r="B126" s="150" t="s">
        <v>2665</v>
      </c>
      <c r="C126" s="152" t="s">
        <v>31</v>
      </c>
      <c r="D126" s="63"/>
      <c r="E126" s="136"/>
      <c r="F126" s="136"/>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5">
        <v>14</v>
      </c>
      <c r="B127" s="150" t="s">
        <v>2665</v>
      </c>
      <c r="C127" s="152" t="s">
        <v>31</v>
      </c>
      <c r="D127" s="63"/>
      <c r="E127" s="136"/>
      <c r="F127" s="136"/>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5">
        <v>15</v>
      </c>
      <c r="B128" s="150" t="s">
        <v>2665</v>
      </c>
      <c r="C128" s="152" t="s">
        <v>31</v>
      </c>
      <c r="D128" s="63"/>
      <c r="E128" s="136"/>
      <c r="F128" s="136"/>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5">
        <v>16</v>
      </c>
      <c r="B129" s="150" t="s">
        <v>2665</v>
      </c>
      <c r="C129" s="152" t="s">
        <v>31</v>
      </c>
      <c r="D129" s="63"/>
      <c r="E129" s="136"/>
      <c r="F129" s="136"/>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5">
        <v>17</v>
      </c>
      <c r="B130" s="150" t="s">
        <v>2665</v>
      </c>
      <c r="C130" s="152" t="s">
        <v>31</v>
      </c>
      <c r="D130" s="63"/>
      <c r="E130" s="136"/>
      <c r="F130" s="136"/>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5">
        <v>18</v>
      </c>
      <c r="B131" s="150" t="s">
        <v>2665</v>
      </c>
      <c r="C131" s="152" t="s">
        <v>31</v>
      </c>
      <c r="D131" s="63"/>
      <c r="E131" s="136"/>
      <c r="F131" s="136"/>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5">
        <v>19</v>
      </c>
      <c r="B132" s="150" t="s">
        <v>2665</v>
      </c>
      <c r="C132" s="152" t="s">
        <v>31</v>
      </c>
      <c r="D132" s="63"/>
      <c r="E132" s="136"/>
      <c r="F132" s="136"/>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5">
        <v>20</v>
      </c>
      <c r="B133" s="150" t="s">
        <v>2665</v>
      </c>
      <c r="C133" s="152" t="s">
        <v>31</v>
      </c>
      <c r="D133" s="63"/>
      <c r="E133" s="136"/>
      <c r="F133" s="136"/>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5">
        <v>21</v>
      </c>
      <c r="B134" s="150" t="s">
        <v>2665</v>
      </c>
      <c r="C134" s="152" t="s">
        <v>31</v>
      </c>
      <c r="D134" s="63"/>
      <c r="E134" s="136"/>
      <c r="F134" s="136"/>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5">
        <v>22</v>
      </c>
      <c r="B135" s="150" t="s">
        <v>2665</v>
      </c>
      <c r="C135" s="152" t="s">
        <v>31</v>
      </c>
      <c r="D135" s="63"/>
      <c r="E135" s="136"/>
      <c r="F135" s="136"/>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5">
        <v>23</v>
      </c>
      <c r="B136" s="150" t="s">
        <v>2665</v>
      </c>
      <c r="C136" s="152" t="s">
        <v>31</v>
      </c>
      <c r="D136" s="63"/>
      <c r="E136" s="136"/>
      <c r="F136" s="136"/>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5">
        <v>24</v>
      </c>
      <c r="B137" s="150" t="s">
        <v>2665</v>
      </c>
      <c r="C137" s="152" t="s">
        <v>31</v>
      </c>
      <c r="D137" s="63"/>
      <c r="E137" s="136"/>
      <c r="F137" s="136"/>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5">
        <v>25</v>
      </c>
      <c r="B138" s="150" t="s">
        <v>2665</v>
      </c>
      <c r="C138" s="152" t="s">
        <v>31</v>
      </c>
      <c r="D138" s="63"/>
      <c r="E138" s="136"/>
      <c r="F138" s="136"/>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5">
        <v>26</v>
      </c>
      <c r="B139" s="150" t="s">
        <v>2665</v>
      </c>
      <c r="C139" s="152" t="s">
        <v>31</v>
      </c>
      <c r="D139" s="63"/>
      <c r="E139" s="136"/>
      <c r="F139" s="136"/>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5">
        <v>27</v>
      </c>
      <c r="B140" s="150" t="s">
        <v>2665</v>
      </c>
      <c r="C140" s="152" t="s">
        <v>31</v>
      </c>
      <c r="D140" s="63"/>
      <c r="E140" s="136"/>
      <c r="F140" s="136"/>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5">
        <v>28</v>
      </c>
      <c r="B141" s="150" t="s">
        <v>2665</v>
      </c>
      <c r="C141" s="152" t="s">
        <v>31</v>
      </c>
      <c r="D141" s="63"/>
      <c r="E141" s="136"/>
      <c r="F141" s="136"/>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5">
        <v>29</v>
      </c>
      <c r="B142" s="150" t="s">
        <v>2665</v>
      </c>
      <c r="C142" s="152" t="s">
        <v>31</v>
      </c>
      <c r="D142" s="63"/>
      <c r="E142" s="136"/>
      <c r="F142" s="136"/>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5">
        <v>30</v>
      </c>
      <c r="B143" s="150" t="s">
        <v>2665</v>
      </c>
      <c r="C143" s="152" t="s">
        <v>31</v>
      </c>
      <c r="D143" s="63"/>
      <c r="E143" s="136"/>
      <c r="F143" s="136"/>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5">
        <v>31</v>
      </c>
      <c r="B144" s="150" t="s">
        <v>2665</v>
      </c>
      <c r="C144" s="152" t="s">
        <v>31</v>
      </c>
      <c r="D144" s="63"/>
      <c r="E144" s="136"/>
      <c r="F144" s="136"/>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5">
        <v>32</v>
      </c>
      <c r="B145" s="150" t="s">
        <v>2665</v>
      </c>
      <c r="C145" s="152" t="s">
        <v>31</v>
      </c>
      <c r="D145" s="63"/>
      <c r="E145" s="136"/>
      <c r="F145" s="136"/>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5">
        <v>33</v>
      </c>
      <c r="B146" s="150" t="s">
        <v>2665</v>
      </c>
      <c r="C146" s="152" t="s">
        <v>31</v>
      </c>
      <c r="D146" s="63"/>
      <c r="E146" s="136"/>
      <c r="F146" s="136"/>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5">
        <v>34</v>
      </c>
      <c r="B147" s="150" t="s">
        <v>2665</v>
      </c>
      <c r="C147" s="152" t="s">
        <v>31</v>
      </c>
      <c r="D147" s="63"/>
      <c r="E147" s="136"/>
      <c r="F147" s="136"/>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5">
        <v>35</v>
      </c>
      <c r="B148" s="150" t="s">
        <v>2665</v>
      </c>
      <c r="C148" s="152" t="s">
        <v>31</v>
      </c>
      <c r="D148" s="63"/>
      <c r="E148" s="136"/>
      <c r="F148" s="136"/>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5">
        <v>36</v>
      </c>
      <c r="B149" s="150" t="s">
        <v>2665</v>
      </c>
      <c r="C149" s="152" t="s">
        <v>31</v>
      </c>
      <c r="D149" s="63"/>
      <c r="E149" s="136"/>
      <c r="F149" s="136"/>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5">
        <v>37</v>
      </c>
      <c r="B150" s="150" t="s">
        <v>2665</v>
      </c>
      <c r="C150" s="152" t="s">
        <v>31</v>
      </c>
      <c r="D150" s="63"/>
      <c r="E150" s="136"/>
      <c r="F150" s="136"/>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5">
        <v>38</v>
      </c>
      <c r="B151" s="150" t="s">
        <v>2665</v>
      </c>
      <c r="C151" s="152" t="s">
        <v>31</v>
      </c>
      <c r="D151" s="63"/>
      <c r="E151" s="136"/>
      <c r="F151" s="136"/>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5">
        <v>39</v>
      </c>
      <c r="B152" s="150" t="s">
        <v>2665</v>
      </c>
      <c r="C152" s="152" t="s">
        <v>31</v>
      </c>
      <c r="D152" s="63"/>
      <c r="E152" s="136"/>
      <c r="F152" s="136"/>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5">
        <v>40</v>
      </c>
      <c r="B153" s="150" t="s">
        <v>2665</v>
      </c>
      <c r="C153" s="152" t="s">
        <v>31</v>
      </c>
      <c r="D153" s="63"/>
      <c r="E153" s="136"/>
      <c r="F153" s="136"/>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5">
        <v>41</v>
      </c>
      <c r="B154" s="150" t="s">
        <v>2665</v>
      </c>
      <c r="C154" s="152" t="s">
        <v>31</v>
      </c>
      <c r="D154" s="63"/>
      <c r="E154" s="136"/>
      <c r="F154" s="136"/>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5">
        <v>42</v>
      </c>
      <c r="B155" s="150" t="s">
        <v>2665</v>
      </c>
      <c r="C155" s="152" t="s">
        <v>31</v>
      </c>
      <c r="D155" s="63"/>
      <c r="E155" s="136"/>
      <c r="F155" s="136"/>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5">
        <v>43</v>
      </c>
      <c r="B156" s="150" t="s">
        <v>2665</v>
      </c>
      <c r="C156" s="152" t="s">
        <v>31</v>
      </c>
      <c r="D156" s="63"/>
      <c r="E156" s="136"/>
      <c r="F156" s="136"/>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5">
        <v>44</v>
      </c>
      <c r="B157" s="150" t="s">
        <v>2665</v>
      </c>
      <c r="C157" s="152" t="s">
        <v>31</v>
      </c>
      <c r="D157" s="63"/>
      <c r="E157" s="136"/>
      <c r="F157" s="136"/>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5">
        <v>45</v>
      </c>
      <c r="B158" s="150" t="s">
        <v>2665</v>
      </c>
      <c r="C158" s="152" t="s">
        <v>31</v>
      </c>
      <c r="D158" s="63"/>
      <c r="E158" s="136"/>
      <c r="F158" s="136"/>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5">
        <v>46</v>
      </c>
      <c r="B159" s="150" t="s">
        <v>2665</v>
      </c>
      <c r="C159" s="152" t="s">
        <v>31</v>
      </c>
      <c r="D159" s="63"/>
      <c r="E159" s="136"/>
      <c r="F159" s="136"/>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2700</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5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3"/>
      <c r="Z178" s="154" t="str">
        <f>IF(Y178&gt;0,SUM(E180+Y178),"")</f>
        <v/>
      </c>
      <c r="AA178" s="19"/>
      <c r="AB178" s="19"/>
    </row>
    <row r="179" spans="1:28" ht="23.25" x14ac:dyDescent="0.25">
      <c r="A179" s="9"/>
      <c r="B179" s="222" t="s">
        <v>2669</v>
      </c>
      <c r="C179" s="222"/>
      <c r="D179" s="222"/>
      <c r="E179" s="160">
        <v>0.02</v>
      </c>
      <c r="F179" s="159">
        <v>0.02</v>
      </c>
      <c r="G179" s="154">
        <f>IF(F179&gt;0,SUM(E179+F179),"")</f>
        <v>0.04</v>
      </c>
      <c r="H179" s="5"/>
      <c r="I179" s="222" t="s">
        <v>2671</v>
      </c>
      <c r="J179" s="222"/>
      <c r="K179" s="222"/>
      <c r="L179" s="222"/>
      <c r="M179" s="161">
        <v>0.03</v>
      </c>
      <c r="O179" s="8"/>
      <c r="Q179" s="19"/>
      <c r="R179" s="148">
        <f>IF(M179&gt;0,SUM(L179+M179),"")</f>
        <v>0.03</v>
      </c>
      <c r="T179" s="19"/>
      <c r="U179" s="178" t="s">
        <v>1166</v>
      </c>
      <c r="V179" s="178"/>
      <c r="W179" s="178"/>
      <c r="X179" s="24">
        <v>0.02</v>
      </c>
      <c r="Y179" s="153"/>
      <c r="Z179" s="154" t="str">
        <f>IF(Y179&gt;0,SUM(E181+Y179),"")</f>
        <v/>
      </c>
      <c r="AA179" s="19"/>
      <c r="AB179" s="19"/>
    </row>
    <row r="180" spans="1:28" ht="23.25" hidden="1" x14ac:dyDescent="0.25">
      <c r="A180" s="9"/>
      <c r="B180" s="202"/>
      <c r="C180" s="202"/>
      <c r="D180" s="202"/>
      <c r="E180" s="158"/>
      <c r="H180" s="5"/>
      <c r="I180" s="202"/>
      <c r="J180" s="202"/>
      <c r="K180" s="202"/>
      <c r="L180" s="202"/>
      <c r="M180" s="5"/>
      <c r="O180" s="8"/>
      <c r="Q180" s="19"/>
      <c r="R180" s="148" t="str">
        <f>IF(S180&gt;0,SUM(L180+S180),"")</f>
        <v/>
      </c>
      <c r="S180" s="153"/>
      <c r="T180" s="19"/>
      <c r="U180" s="178" t="s">
        <v>1167</v>
      </c>
      <c r="V180" s="178"/>
      <c r="W180" s="178"/>
      <c r="X180" s="24">
        <v>0.03</v>
      </c>
      <c r="Y180" s="153"/>
      <c r="Z180" s="154" t="str">
        <f>IF(Y180&gt;0,SUM(E182+Y180),"")</f>
        <v/>
      </c>
      <c r="AA180" s="19"/>
      <c r="AB180" s="19"/>
    </row>
    <row r="181" spans="1:28" ht="23.25" hidden="1" x14ac:dyDescent="0.25">
      <c r="A181" s="9"/>
      <c r="B181" s="202"/>
      <c r="C181" s="202"/>
      <c r="D181" s="202"/>
      <c r="E181" s="158"/>
      <c r="H181" s="5"/>
      <c r="I181" s="202"/>
      <c r="J181" s="202"/>
      <c r="K181" s="202"/>
      <c r="L181" s="202"/>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2"/>
      <c r="C182" s="202"/>
      <c r="D182" s="202"/>
      <c r="E182" s="158"/>
      <c r="H182" s="5"/>
      <c r="I182" s="202"/>
      <c r="J182" s="202"/>
      <c r="K182" s="202"/>
      <c r="L182" s="20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40364445.039999999</v>
      </c>
      <c r="F185" s="92"/>
      <c r="G185" s="93"/>
      <c r="H185" s="88"/>
      <c r="I185" s="90" t="s">
        <v>2627</v>
      </c>
      <c r="J185" s="155">
        <f>+SUM(M179:M183)</f>
        <v>0.03</v>
      </c>
      <c r="K185" s="203" t="s">
        <v>2628</v>
      </c>
      <c r="L185" s="203"/>
      <c r="M185" s="94">
        <f>+J185*(SUM(K20:K35))</f>
        <v>30273333.779999997</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7" t="s">
        <v>2636</v>
      </c>
      <c r="C192" s="237"/>
      <c r="E192" s="5" t="s">
        <v>20</v>
      </c>
      <c r="H192" s="26" t="s">
        <v>24</v>
      </c>
      <c r="J192" s="5" t="s">
        <v>2637</v>
      </c>
      <c r="K192" s="5"/>
      <c r="M192" s="5"/>
      <c r="N192" s="5"/>
      <c r="O192" s="8"/>
      <c r="Q192" s="143"/>
      <c r="R192" s="144"/>
      <c r="S192" s="144"/>
      <c r="T192" s="143"/>
    </row>
    <row r="193" spans="1:18" x14ac:dyDescent="0.25">
      <c r="A193" s="9"/>
      <c r="C193" s="118">
        <v>43340</v>
      </c>
      <c r="D193" s="5"/>
      <c r="E193" s="117">
        <v>2752</v>
      </c>
      <c r="F193" s="5"/>
      <c r="G193" s="5"/>
      <c r="H193" s="117" t="s">
        <v>2701</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2702</v>
      </c>
      <c r="J211" s="27" t="s">
        <v>2622</v>
      </c>
      <c r="K211" s="117" t="s">
        <v>2703</v>
      </c>
      <c r="L211" s="21"/>
      <c r="M211" s="21"/>
      <c r="N211" s="21"/>
      <c r="O211" s="8"/>
    </row>
    <row r="212" spans="1:15" x14ac:dyDescent="0.25">
      <c r="A212" s="9"/>
      <c r="B212" s="27" t="s">
        <v>2619</v>
      </c>
      <c r="C212" s="117" t="s">
        <v>2701</v>
      </c>
      <c r="D212" s="21"/>
      <c r="G212" s="27" t="s">
        <v>2621</v>
      </c>
      <c r="H212" s="177">
        <v>3114000556</v>
      </c>
      <c r="J212" s="27" t="s">
        <v>2623</v>
      </c>
      <c r="K212" s="11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2020-12-28T21:45:20Z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