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<sst xmlns="http://schemas.openxmlformats.org/spreadsheetml/2006/main" count="3100" uniqueCount="2707">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</sst>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0" zoomScaleNormal="80" zoomScaleSheetLayoutView="40" zoomScalePageLayoutView="40" workbookViewId="0">
      <selection activeCell="O23" sqref="O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25" t="s">
        <v>8</v>
      </c>
      <c r="M15" s="22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244"/>
      <c r="I20" s="138" t="s">
        <v>453</v>
      </c>
      <c r="J20" s="139" t="s">
        <v>980</v>
      </c>
      <c r="K20" s="140">
        <v>2977814763</v>
      </c>
      <c r="L20" s="141"/>
      <c r="M20" s="141">
        <v>44561</v>
      </c>
      <c r="N20" s="126">
        <f>+(M20-L20)/30</f>
        <v>1485.3666666666666</v>
      </c>
      <c r="O20" s="129"/>
      <c r="U20" s="125"/>
      <c r="V20" s="105">
        <f ca="1">NOW()</f>
        <v>44193.691347685184</v>
      </c>
      <c r="W20" s="105">
        <f ca="1">NOW()</f>
        <v>44193.691347685184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0"/>
      <c r="I37" s="121"/>
      <c r="J37" s="121"/>
      <c r="K37" s="121"/>
      <c r="L37" s="121"/>
      <c r="M37" s="121"/>
      <c r="N37" s="121"/>
      <c r="O37" s="122"/>
    </row>
    <row r="38" spans="1:16" ht="21" customHeight="1" x14ac:dyDescent="0.25">
      <c r="A38" s="9"/>
      <c r="B38" s="239" t="str">
        <f>VLOOKUP(B20,EAS!A2:B1439,2,0)</f>
        <v>FUNDACIÓN PARA LA INVESTIGACIÓN Y EL DESARROLLO SOCIAL</v>
      </c>
      <c r="C38" s="239"/>
      <c r="D38" s="239"/>
      <c r="E38" s="239"/>
      <c r="F38" s="239"/>
      <c r="G38" s="5"/>
      <c r="H38" s="123"/>
      <c r="I38" s="248" t="s">
        <v>7</v>
      </c>
      <c r="J38" s="248"/>
      <c r="K38" s="248"/>
      <c r="L38" s="248"/>
      <c r="M38" s="248"/>
      <c r="N38" s="248"/>
      <c r="O38" s="124"/>
    </row>
    <row r="39" spans="1:16" ht="42.95" customHeight="1" thickBot="1" x14ac:dyDescent="0.3">
      <c r="A39" s="10"/>
      <c r="B39" s="11"/>
      <c r="C39" s="11"/>
      <c r="D39" s="11"/>
      <c r="E39" s="11"/>
      <c r="F39" s="11"/>
      <c r="G39" s="11"/>
      <c r="H39" s="10"/>
      <c r="I39" s="234" t="s">
        <v>2705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0.02</v>
      </c>
      <c r="G179" s="154">
        <f>IF(F179&gt;0,SUM(E179+F179),"")</f>
        <v>0.04</v>
      </c>
      <c r="H179" s="5"/>
      <c r="I179" s="192" t="s">
        <v>2671</v>
      </c>
      <c r="J179" s="192"/>
      <c r="K179" s="192"/>
      <c r="L179" s="192"/>
      <c r="M179" s="161">
        <v>0.03</v>
      </c>
      <c r="O179" s="8"/>
      <c r="Q179" s="19"/>
      <c r="R179" s="148">
        <f>IF(M179&gt;0,SUM(L179+M179),"")</f>
        <v>0.03</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119112590.52</v>
      </c>
      <c r="F185" s="92"/>
      <c r="G185" s="93"/>
      <c r="H185" s="88"/>
      <c r="I185" s="90" t="s">
        <v>2627</v>
      </c>
      <c r="J185" s="155">
        <f>+SUM(M179:M183)</f>
        <v>0.03</v>
      </c>
      <c r="K185" s="237" t="s">
        <v>2628</v>
      </c>
      <c r="L185" s="237"/>
      <c r="M185" s="94">
        <f>+J185*(SUM(K20:K35))</f>
        <v>89334442.890000001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6" t="s">
        <v>2636</v>
      </c>
      <c r="C192" s="196"/>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2020-12-28T19:56:37Z</cp:lastPrinted>
  <dcterms:created xsi:type="dcterms:W3CDTF">2020-10-14T21:57:42Z</dcterms:created>
  <dcterms:modified xsi:type="dcterms:W3CDTF">2020-12-28T21:35:43Z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