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<sst xmlns="http://schemas.openxmlformats.org/spreadsheetml/2006/main" count="3100" uniqueCount="2706">
  <si>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</si>
  <si>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</si>
  <si>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</si>
  <si>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</si>
  <si>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</si>
  <si>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</si>
  <si>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</si>
  <si>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</si>
  <si>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</si>
  <si>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</si>
  <si>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</si>
  <si>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</si>
  <si>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</si>
  <si>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</si>
  <si>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</si>
  <si>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</si>
  <si>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</si>
  <si>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</si>
  <si>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</si>
  <si>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</si>
  <si>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</si>
  <si>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</si>
  <si>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</si>
  <si>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</si>
  <si>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</si>
  <si>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</si>
  <si>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</si>
  <si>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</si>
  <si>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</si>
  <si>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</si>
  <si>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</si>
  <si>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</si>
  <si>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</si>
  <si>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</si>
  <si>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</si>
  <si>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</si>
  <si>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</si>
  <si>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</si>
  <si>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</si>
  <si>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</si>
  <si>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</si>
  <si>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</si>
  <si>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</si>
  <si>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</si>
  <si>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</si>
  <si>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</si>
  <si>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</si>
  <si>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</si>
  <si>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</si>
  <si>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</si>
  <si>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</si>
  <si>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</si>
  <si>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</si>
  <si>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</si>
  <si>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</si>
  <si>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</si>
  <si>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</si>
  <si>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</si>
  <si>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</si>
  <si>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</si>
  <si>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</si>
  <si>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</si>
  <si>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</si>
  <si>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</si>
  <si>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</si>
  <si>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</si>
  <si>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</si>
  <si>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</si>
  <si>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</si>
  <si>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</si>
  <si>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</si>
  <si>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</si>
  <si>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</si>
  <si>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</si>
  <si>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</si>
  <si>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</si>
  <si>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</si>
  <si>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</si>
  <si>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</si>
  <si>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</si>
  <si>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</si>
  <si>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</si>
  <si>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</si>
  <si>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</si>
  <si>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</si>
  <si>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</si>
  <si>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</si>
  <si>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</si>
  <si>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</si>
  <si>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</si>
  <si>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</si>
  <si>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</si>
  <si>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</si>
  <si>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</si>
  <si>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</si>
  <si>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</si>
  <si>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</si>
  <si>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</si>
  <si>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</si>
  <si>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</si>
  <si>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</si>
  <si>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</si>
  <si>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</si>
  <si>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</si>
  <si>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</si>
  <si>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</si>
  <si>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</si>
  <si>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</si>
  <si>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</si>
  <si>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</si>
  <si>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</si>
  <si>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</si>
  <si>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</si>
  <si>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</si>
  <si>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</si>
  <si>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</si>
  <si>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</si>
  <si>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</si>
  <si>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</si>
  <si>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</si>
  <si>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</si>
  <si>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</si>
  <si>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</si>
  <si>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</si>
  <si>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</si>
  <si>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</si>
  <si>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</si>
  <si>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</si>
  <si>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</si>
  <si>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</si>
  <si>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</si>
  <si>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</si>
  <si>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</si>
  <si>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</si>
  <si>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</si>
  <si>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</si>
  <si>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</si>
  <si>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</si>
  <si>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</si>
  <si>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</si>
  <si>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</si>
  <si>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</si>
  <si>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</si>
  <si>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</si>
  <si>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</si>
  <si>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</si>
  <si>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</si>
  <si>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</si>
  <si>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</si>
  <si>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</si>
  <si>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</si>
  <si>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</si>
  <si>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</si>
  <si>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</si>
  <si>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</si>
  <si>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</si>
  <si>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</si>
  <si>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</si>
  <si>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</si>
  <si>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</si>
  <si>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</si>
  <si>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</si>
  <si>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</si>
  <si>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</si>
  <si>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</si>
  <si>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</si>
  <si>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</si>
  <si>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</si>
  <si>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</si>
  <si>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</si>
  <si>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</si>
  <si>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</si>
  <si>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</si>
  <si>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</si>
  <si>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</si>
  <si>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</si>
  <si>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</si>
  <si>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</si>
  <si>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</si>
  <si>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</si>
  <si>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</si>
  <si>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</si>
  <si>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</si>
  <si>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</si>
  <si>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</si>
  <si>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</si>
  <si>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</si>
  <si>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</si>
  <si>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</si>
  <si>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</si>
  <si>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</si>
  <si>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</si>
  <si>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</si>
  <si>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</si>
  <si>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</si>
  <si>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</si>
  <si>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</si>
  <si>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</si>
  <si>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</si>
  <si>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</si>
  <si>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</si>
  <si>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</si>
  <si>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</si>
  <si>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</si>
  <si>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</si>
  <si>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</si>
  <si>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</si>
  <si>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</si>
  <si>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</si>
  <si>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</si>
  <si>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</si>
  <si>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</si>
  <si>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</si>
  <si>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</si>
  <si>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</si>
  <si>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</si>
  <si>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</si>
  <si>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</si>
  <si>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</si>
  <si>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</si>
  <si>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</si>
  <si>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</si>
  <si>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</si>
  <si>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</si>
  <si>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</si>
  <si>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</si>
  <si>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</si>
  <si>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</si>
  <si>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</si>
  <si>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</si>
  <si>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</si>
  <si>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</si>
  <si>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</si>
  <si>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</si>
  <si>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</si>
  <si>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</si>
  <si>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</si>
  <si>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</si>
  <si>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</si>
  <si>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</si>
  <si>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</si>
  <si>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</si>
  <si>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</si>
  <si>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</si>
  <si>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</si>
  <si>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</si>
  <si>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</si>
  <si>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</si>
  <si>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</si>
  <si>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</si>
  <si>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</si>
  <si>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</si>
  <si>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</si>
  <si>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</si>
  <si>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</si>
  <si>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</si>
  <si>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</si>
  <si>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</si>
  <si>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</si>
  <si>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</si>
  <si>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</si>
  <si>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</si>
  <si>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</si>
  <si>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</si>
  <si>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</si>
  <si>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</si>
  <si>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</si>
  <si>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</si>
  <si>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</si>
  <si>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</si>
  <si>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</si>
  <si>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</si>
  <si>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</si>
  <si>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</si>
  <si>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</si>
  <si>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</si>
  <si>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</si>
  <si>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</si>
  <si>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</si>
  <si>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</si>
  <si>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</si>
  <si>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</si>
  <si>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</si>
  <si>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</si>
  <si>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</si>
  <si>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</si>
  <si>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</si>
  <si>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</si>
  <si>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</si>
  <si>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</si>
  <si>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</si>
  <si>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</si>
  <si>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</si>
  <si>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</si>
  <si>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</si>
  <si>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</si>
  <si>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</si>
  <si>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</si>
  <si>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</si>
  <si>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</si>
  <si>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</si>
  <si>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</si>
  <si>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</si>
  <si>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</si>
  <si>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</si>
  <si>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</si>
  <si>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</si>
  <si>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</si>
  <si>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</si>
  <si>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</si>
  <si>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</si>
  <si>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</si>
  <si>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</si>
  <si>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</si>
  <si>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</si>
  <si>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</si>
  <si>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</si>
  <si>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</si>
  <si>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</si>
  <si>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</si>
  <si>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</si>
  <si>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</si>
  <si>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</si>
  <si>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</si>
  <si>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</si>
  <si>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</si>
  <si>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</si>
  <si>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</si>
  <si>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</si>
  <si>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</si>
  <si>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</si>
  <si>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</si>
  <si>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</si>
  <si>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</si>
  <si>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</si>
  <si>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</si>
  <si>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</si>
  <si>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</si>
  <si>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</si>
  <si>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</si>
  <si>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</si>
  <si>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</si>
  <si>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</si>
  <si>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</si>
  <si>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</si>
  <si>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</si>
  <si>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</si>
  <si>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</si>
  <si>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</si>
  <si>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</si>
  <si>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</si>
  <si>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</si>
  <si>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</si>
  <si>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</si>
  <si>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</si>
  <si>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</si>
  <si>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</si>
  <si>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</si>
  <si>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</si>
  <si>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</si>
  <si>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</si>
  <si>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</si>
  <si>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</si>
  <si>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</si>
  <si>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</si>
  <si>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</si>
  <si>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</si>
  <si>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</si>
  <si>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</si>
  <si>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</si>
  <si>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</si>
  <si>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</si>
  <si>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</si>
  <si>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</si>
  <si>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</si>
  <si>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</si>
  <si>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</si>
  <si>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</si>
  <si>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</si>
  <si>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</si>
  <si>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</si>
  <si>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</si>
  <si>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</si>
  <si>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</si>
  <si>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</si>
  <si>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</si>
  <si>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</si>
  <si>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</si>
  <si>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</si>
  <si>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</si>
  <si>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</si>
  <si>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</si>
  <si>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</si>
  <si>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</si>
  <si>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</si>
  <si>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</si>
  <si>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</si>
  <si>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</si>
  <si>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</si>
  <si>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</si>
  <si>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</si>
  <si>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</si>
  <si>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</si>
  <si>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</si>
  <si>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</si>
  <si>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</si>
  <si>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</si>
  <si>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</si>
  <si>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</si>
  <si>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</si>
  <si>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</si>
  <si>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</si>
  <si>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</si>
  <si>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</si>
  <si>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</si>
  <si>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</si>
  <si>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</si>
  <si>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</si>
  <si>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</si>
  <si>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</si>
  <si>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</si>
  <si>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</si>
  <si>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</si>
  <si>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</si>
  <si>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</si>
  <si>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</si>
  <si>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</si>
  <si>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</si>
  <si>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</si>
  <si>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</si>
  <si>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</si>
  <si>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</si>
  <si>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</si>
  <si>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</si>
  <si>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</si>
  <si>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</si>
  <si>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</si>
  <si>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</si>
  <si>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</si>
  <si>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</si>
  <si>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</si>
  <si>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</si>
  <si>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</si>
  <si>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</si>
  <si>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</si>
  <si>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</si>
  <si>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</si>
  <si>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</si>
  <si>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</si>
  <si>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</si>
  <si>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</si>
  <si>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</si>
  <si>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</si>
  <si>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</si>
  <si>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</si>
  <si>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</si>
  <si>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</si>
  <si>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</si>
  <si>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</si>
  <si>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</si>
  <si>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</si>
  <si>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</si>
  <si>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</si>
  <si>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</si>
  <si>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</si>
  <si>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</si>
  <si>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</si>
  <si>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</si>
  <si>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</si>
  <si>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</si>
  <si>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</si>
  <si>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</si>
  <si>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</si>
  <si>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</si>
  <si>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</si>
  <si>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</si>
  <si>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</si>
  <si>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</si>
  <si>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</si>
  <si>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</si>
  <si>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</si>
  <si>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</si>
  <si>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</si>
  <si>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</si>
  <si>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</si>
  <si>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</si>
  <si>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</si>
  <si>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</si>
  <si>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</si>
  <si>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</si>
  <si>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</si>
  <si>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</si>
  <si>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</si>
  <si>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</si>
  <si>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</si>
  <si>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</si>
  <si>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</si>
  <si>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</si>
  <si>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</si>
  <si>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</si>
  <si>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</si>
  <si>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</si>
  <si>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</si>
  <si>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</si>
  <si>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</si>
  <si>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</si>
  <si>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</si>
  <si>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</si>
  <si>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</si>
  <si>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</si>
  <si>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</si>
  <si>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</si>
  <si>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</si>
  <si>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</si>
  <si>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</si>
  <si>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</si>
  <si>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</si>
  <si>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</si>
  <si>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</si>
  <si>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</si>
  <si>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</si>
  <si>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</si>
  <si>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</si>
  <si>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</si>
  <si>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</si>
  <si>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</si>
  <si>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</si>
  <si>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</si>
  <si>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</si>
  <si>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</si>
  <si>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</si>
  <si>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</si>
  <si>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</si>
  <si>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</si>
  <si>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</si>
  <si>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</si>
  <si>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</si>
  <si>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</si>
  <si>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</si>
  <si>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</si>
  <si>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</si>
  <si>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</si>
  <si>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</si>
  <si>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</si>
  <si>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</si>
  <si>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</si>
  <si>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</si>
  <si>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</si>
  <si>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</si>
  <si>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</si>
  <si>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</si>
  <si>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</si>
  <si>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</si>
  <si>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</si>
  <si>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</si>
  <si>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</si>
  <si>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</si>
  <si>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</si>
  <si>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</si>
  <si>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</si>
  <si>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</si>
  <si>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</si>
  <si>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</si>
  <si>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</si>
  <si>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</si>
  <si>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</si>
  <si>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</si>
  <si>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</si>
  <si>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</si>
  <si>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</si>
  <si>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</si>
  <si>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</si>
  <si>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</si>
  <si>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</si>
  <si>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</si>
  <si>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</si>
  <si>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</si>
  <si>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</si>
  <si>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</si>
  <si>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</si>
  <si>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</si>
  <si>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</si>
  <si>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</si>
  <si>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</si>
  <si>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</si>
  <si>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</si>
  <si>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</si>
  <si>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</si>
  <si>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</si>
  <si>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</si>
  <si>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</si>
  <si>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</si>
  <si>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</si>
  <si>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</si>
  <si>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</si>
  <si>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</si>
  <si>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</si>
  <si>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</si>
  <si>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</si>
  <si>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</si>
  <si>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</si>
  <si>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</si>
  <si>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</si>
  <si>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</si>
  <si>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</si>
  <si>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</si>
  <si>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</si>
  <si>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</si>
  <si>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</si>
  <si>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</si>
  <si>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</si>
  <si>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</si>
  <si>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</si>
  <si>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</si>
  <si>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</si>
  <si>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</si>
  <si>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</si>
  <si>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</si>
  <si>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</si>
  <si>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</si>
  <si>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</si>
  <si>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</si>
  <si>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</si>
  <si>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</si>
  <si>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</si>
  <si>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</si>
  <si>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</si>
  <si>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</si>
  <si>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</si>
  <si>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</si>
  <si>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</si>
  <si>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</si>
  <si>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</si>
  <si>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</si>
  <si>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</si>
  <si>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</si>
  <si>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</si>
  <si>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</si>
  <si>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</si>
  <si>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</si>
  <si>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</si>
  <si>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</si>
  <si>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</si>
  <si>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</si>
  <si>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</si>
  <si>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</si>
  <si>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</si>
  <si>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</si>
  <si>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</si>
  <si>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</si>
  <si>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</si>
  <si>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</si>
  <si>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</si>
  <si>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</si>
  <si>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</si>
  <si>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</si>
  <si>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</si>
  <si>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</si>
  <si>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</si>
  <si>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</si>
  <si>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</si>
  <si>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</si>
  <si>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</si>
  <si>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</si>
  <si>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</si>
  <si>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</si>
  <si>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</si>
  <si>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</si>
  <si>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</si>
  <si>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</si>
  <si>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</si>
  <si>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</si>
  <si>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</si>
  <si>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</si>
  <si>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</si>
  <si>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</si>
  <si>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</si>
  <si>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</si>
  <si>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</si>
  <si>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</si>
  <si>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</si>
  <si>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</si>
  <si>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</si>
  <si>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</si>
  <si>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</si>
  <si>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</si>
  <si>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</si>
  <si>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</si>
  <si>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</si>
  <si>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</si>
  <si>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</si>
  <si>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</si>
  <si>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</si>
  <si>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</si>
  <si>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</si>
  <si>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</si>
  <si>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</si>
  <si>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</si>
  <si>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</si>
  <si>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</si>
  <si>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</si>
  <si>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</si>
  <si>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</si>
  <si>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</si>
  <si>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</si>
  <si>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</si>
  <si>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</si>
  <si>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</si>
  <si>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</si>
  <si>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</si>
  <si>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</si>
  <si>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</si>
  <si>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</si>
  <si>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</si>
  <si>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</si>
  <si>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</si>
  <si>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</si>
  <si>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</si>
  <si>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</si>
  <si>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</si>
  <si>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</si>
  <si>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</si>
  <si>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</si>
  <si>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</si>
  <si>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</si>
  <si>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</si>
  <si>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</si>
  <si>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</si>
  <si>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</si>
  <si>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</si>
  <si>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</si>
  <si>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</si>
  <si>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</si>
  <si>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</si>
  <si>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</si>
  <si>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</si>
  <si>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</si>
  <si>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</si>
  <si>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</si>
  <si>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</si>
  <si>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</si>
  <si>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</si>
  <si>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</si>
  <si>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</si>
  <si>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</si>
  <si>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</si>
  <si>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</si>
  <si>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</si>
  <si>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</si>
  <si>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</si>
  <si>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</si>
  <si>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</si>
  <si>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</si>
  <si>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</si>
  <si>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</si>
  <si>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</si>
  <si>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</si>
  <si>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</si>
  <si>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</si>
  <si>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</si>
  <si>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</si>
  <si>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</si>
  <si>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</si>
  <si>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</si>
  <si>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</si>
  <si>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</si>
  <si>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</si>
  <si>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</si>
  <si>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</si>
  <si>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</si>
  <si>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</si>
  <si>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</si>
  <si>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</si>
  <si>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</si>
  <si>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</si>
  <si>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</si>
  <si>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</si>
  <si>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</si>
  <si>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</si>
  <si>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</si>
  <si>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</si>
  <si>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</si>
  <si>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</si>
  <si>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</si>
  <si>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</si>
  <si>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</si>
  <si>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</si>
  <si>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</si>
  <si>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</si>
  <si>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</si>
  <si>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</si>
  <si>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</si>
  <si>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</si>
  <si>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</si>
  <si>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</si>
  <si>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</si>
  <si>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</si>
  <si>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</si>
  <si>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</si>
  <si>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</si>
  <si>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</si>
  <si>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</si>
  <si>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</si>
  <si>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</si>
  <si>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</si>
  <si>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</si>
  <si>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</si>
  <si>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</si>
  <si>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</si>
  <si>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</si>
  <si>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</si>
  <si>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</si>
  <si>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</si>
  <si>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</si>
  <si>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</si>
  <si>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</si>
  <si>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</si>
  <si>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</si>
  <si>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</si>
  <si>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</si>
  <si>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</si>
  <si>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</si>
  <si>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</si>
  <si>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</si>
  <si>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</si>
  <si>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</si>
  <si>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</si>
  <si>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</si>
  <si>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</si>
  <si>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</si>
  <si>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</si>
  <si>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</si>
  <si>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</si>
  <si>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</si>
  <si>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</si>
  <si>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</si>
  <si>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</si>
  <si>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</si>
  <si>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</si>
  <si>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</si>
  <si>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</si>
  <si>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</si>
  <si>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</si>
  <si>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</si>
  <si>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</si>
  <si>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</si>
  <si>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</si>
  <si>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</si>
  <si>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</si>
  <si>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</si>
  <si>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</si>
  <si>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</si>
  <si>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</si>
  <si>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</si>
  <si>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</si>
  <si>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</si>
  <si>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</si>
  <si>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</si>
  <si>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</si>
  <si>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</si>
  <si>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</si>
  <si>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</si>
  <si>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</si>
  <si>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</si>
  <si>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</si>
  <si>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</si>
  <si>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</si>
  <si>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</si>
  <si>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</si>
  <si>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</si>
  <si>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</si>
  <si>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</si>
  <si>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</si>
  <si>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</si>
  <si>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</si>
  <si>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</si>
  <si>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</si>
  <si>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</si>
  <si>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</si>
  <si>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</si>
  <si>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</si>
  <si>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</si>
  <si>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</si>
  <si>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</si>
  <si>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</si>
  <si>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</si>
  <si>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</si>
  <si>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</si>
  <si>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</si>
  <si>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</si>
  <si>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</si>
  <si>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</si>
  <si>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</si>
  <si>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</si>
  <si>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</si>
  <si>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</si>
  <si>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</si>
  <si>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</si>
  <si>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</si>
  <si>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</si>
  <si>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</si>
  <si>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</si>
  <si>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</si>
  <si>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</si>
  <si>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</si>
  <si>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</si>
  <si>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</si>
  <si>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</si>
  <si>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</si>
  <si>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</si>
  <si>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</si>
  <si>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</si>
  <si>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</si>
  <si>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</si>
  <si>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</si>
  <si>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</si>
  <si>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</si>
  <si>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</si>
  <si>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</si>
  <si>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</si>
  <si>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</si>
  <si>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</si>
  <si>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</si>
  <si>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</si>
  <si>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</si>
  <si>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</si>
  <si>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</si>
  <si>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</si>
  <si>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</si>
  <si>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</si>
  <si>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</si>
  <si>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</si>
  <si>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</si>
  <si>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</si>
  <si>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</si>
  <si>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</si>
  <si>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</si>
  <si>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</si>
  <si>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</si>
  <si>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</si>
  <si>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</si>
  <si>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</si>
  <si>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</si>
  <si>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</si>
  <si>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</si>
  <si>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</si>
  <si>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</si>
  <si>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</si>
  <si>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</si>
  <si>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</si>
  <si>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</si>
  <si>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</si>
  <si>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</si>
  <si>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</si>
  <si>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</si>
  <si>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</si>
  <si>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</si>
  <si>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</si>
  <si>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</si>
  <si>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</si>
  <si>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</si>
  <si>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</si>
  <si>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</si>
  <si>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</si>
  <si>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</si>
  <si>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</si>
  <si>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</si>
  <si>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</si>
  <si>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</si>
  <si>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</si>
  <si>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</si>
  <si>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</si>
  <si>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</si>
  <si>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</si>
  <si>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</si>
  <si>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</si>
  <si>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</si>
  <si>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</si>
  <si>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</si>
  <si>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</si>
  <si>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</si>
  <si>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</si>
  <si>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</si>
  <si>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</si>
  <si>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</si>
  <si>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</si>
  <si>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</si>
  <si>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</si>
  <si>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</si>
  <si>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</si>
  <si>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</si>
  <si>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</si>
  <si>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</si>
  <si>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</si>
  <si>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</si>
  <si>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</si>
  <si>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</si>
  <si>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</si>
  <si>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</si>
  <si>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</si>
  <si>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</si>
  <si>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</si>
  <si>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</si>
  <si>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</si>
  <si>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</si>
  <si>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</si>
  <si>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</si>
  <si>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</si>
  <si>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</si>
  <si>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</si>
  <si>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</si>
  <si>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</si>
  <si>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</si>
  <si>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</si>
  <si>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</si>
  <si>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</si>
  <si>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</si>
  <si>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</si>
  <si>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</si>
  <si>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</si>
  <si>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</si>
  <si>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</si>
  <si>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</si>
  <si>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</si>
  <si>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</si>
  <si>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</si>
  <si>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</si>
  <si>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</si>
  <si>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</si>
  <si>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</si>
  <si>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</si>
  <si>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</si>
  <si>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</si>
  <si>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</si>
  <si>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</si>
  <si>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</si>
  <si>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</si>
  <si>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</si>
  <si>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</si>
  <si>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</si>
  <si>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</si>
  <si>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</si>
  <si>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</si>
  <si>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</si>
  <si>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</si>
  <si>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</si>
  <si>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</si>
  <si>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</si>
  <si>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</si>
  <si>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</si>
  <si>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</si>
  <si>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</si>
  <si>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</si>
  <si>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</si>
  <si>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</si>
  <si>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</si>
  <si>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</si>
  <si>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</si>
  <si>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</si>
  <si>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</si>
  <si>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</si>
  <si>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</si>
  <si>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</si>
  <si>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</si>
  <si>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</si>
  <si>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</si>
  <si>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</si>
  <si>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</si>
  <si>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</si>
  <si>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</si>
  <si>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</si>
  <si>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</si>
  <si>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</si>
  <si>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</si>
  <si>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</si>
  <si>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</si>
  <si>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</si>
  <si>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</si>
  <si>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</si>
  <si>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</si>
  <si>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</si>
  <si>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</si>
  <si>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</si>
  <si>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</si>
  <si>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</si>
  <si>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</si>
  <si>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</si>
  <si>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</si>
  <si>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</si>
  <si>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</si>
  <si>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</si>
  <si>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</si>
  <si>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</si>
  <si>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</si>
  <si>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</si>
  <si>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</si>
  <si>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</si>
  <si>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</si>
  <si>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</si>
  <si>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</si>
  <si>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</si>
  <si>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</si>
  <si>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</si>
  <si>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</si>
  <si>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</si>
  <si>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</si>
  <si>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</si>
  <si>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</si>
  <si>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</si>
  <si>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</si>
  <si>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</si>
  <si>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</si>
  <si>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</si>
  <si>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</si>
  <si>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</si>
  <si>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</si>
  <si>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</si>
  <si>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</si>
  <si>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</si>
  <si>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</si>
  <si>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</si>
  <si>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</si>
  <si>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</si>
  <si>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</si>
  <si>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</si>
  <si>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</si>
  <si>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</si>
  <si>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</si>
  <si>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</si>
  <si>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</si>
  <si>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</si>
  <si>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</si>
  <si>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</si>
  <si>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</si>
  <si>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</si>
  <si>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</si>
  <si>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</si>
  <si>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</si>
  <si>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</si>
  <si>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</si>
  <si>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</si>
  <si>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</si>
  <si>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</si>
  <si>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</si>
  <si>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</si>
  <si>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</si>
  <si>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</si>
  <si>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</si>
  <si>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</si>
  <si>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</si>
  <si>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</si>
  <si>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</si>
  <si>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</si>
  <si>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</si>
  <si>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</si>
  <si>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</si>
  <si>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</si>
  <si>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</si>
  <si>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</si>
  <si>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</si>
  <si>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</si>
  <si>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</si>
  <si>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</si>
  <si>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</si>
  <si>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</si>
  <si>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</si>
  <si>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</si>
  <si>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</si>
  <si>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</si>
  <si>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</si>
  <si>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</si>
  <si>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</si>
  <si>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</si>
  <si>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</si>
  <si>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</si>
  <si>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</si>
  <si>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</si>
  <si>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</si>
  <si>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</si>
  <si>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</si>
  <si>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</si>
  <si>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</si>
  <si>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</si>
  <si>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</si>
  <si>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</si>
  <si>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</si>
  <si>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</si>
  <si>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</si>
  <si>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</si>
  <si>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</si>
  <si>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</si>
  <si>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</si>
  <si>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</si>
  <si>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</si>
  <si>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</si>
  <si>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</si>
  <si>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</si>
  <si>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</si>
  <si>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</si>
  <si>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</si>
  <si>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</si>
  <si>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</si>
  <si>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</si>
  <si>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</si>
  <si>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</si>
  <si>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</si>
  <si>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</si>
  <si>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</si>
  <si>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</si>
  <si>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</si>
  <si>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</si>
  <si>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</si>
  <si>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</si>
  <si>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</si>
  <si>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</si>
  <si>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</si>
  <si>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</si>
  <si>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</si>
  <si>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</si>
  <si>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</si>
  <si>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</si>
  <si>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</si>
  <si>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</si>
  <si>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</si>
  <si>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</si>
  <si>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</si>
  <si>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</si>
  <si>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</si>
  <si>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</si>
  <si>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</si>
  <si>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</si>
  <si>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</si>
  <si>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</si>
  <si>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</si>
  <si>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</si>
  <si>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</si>
  <si>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</si>
  <si>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</si>
  <si>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</si>
  <si>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</si>
  <si>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</si>
  <si>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</si>
  <si>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</si>
  <si>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</si>
  <si>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</si>
  <si>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</si>
  <si>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</si>
  <si>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</si>
  <si>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</si>
  <si>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</si>
  <si>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</si>
  <si>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</si>
  <si>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</si>
  <si>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</si>
  <si>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</si>
  <si>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</si>
  <si>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</si>
  <si>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</si>
  <si>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</si>
  <si>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</si>
  <si>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</si>
  <si>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</si>
  <si>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</si>
  <si>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</si>
  <si>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</si>
  <si>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</si>
  <si>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</si>
  <si>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</si>
  <si>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</si>
  <si>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</si>
  <si>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</si>
  <si>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</si>
  <si>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</si>
  <si>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</si>
  <si>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</si>
  <si>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</si>
  <si>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</si>
  <si>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</si>
  <si>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</si>
  <si>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</si>
  <si>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</si>
  <si>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</si>
  <si>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</si>
  <si>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</si>
  <si>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</si>
  <si>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</si>
  <si>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</si>
  <si>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</si>
  <si>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</si>
  <si>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</si>
  <si>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</si>
  <si>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</si>
  <si>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</si>
  <si>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</si>
  <si>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</si>
  <si>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</si>
  <si>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</si>
  <si>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</si>
  <si>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</si>
  <si>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</si>
  <si>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</si>
  <si>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</si>
  <si>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</si>
  <si>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</si>
  <si>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</si>
  <si>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</si>
  <si>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</si>
  <si>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</si>
  <si>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</si>
  <si>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</si>
  <si>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</si>
  <si>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</si>
  <si>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</si>
  <si>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</si>
  <si>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</si>
  <si>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</si>
  <si>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</si>
  <si>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</si>
  <si>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</si>
  <si>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</si>
  <si>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</si>
  <si>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</si>
  <si>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</si>
  <si>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</si>
  <si>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</si>
  <si>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</si>
  <si>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</si>
  <si>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</si>
  <si>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</si>
  <si>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</si>
  <si>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</si>
  <si>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</si>
  <si>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</si>
  <si>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</si>
  <si>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</si>
  <si>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</si>
  <si>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</si>
  <si>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</si>
  <si>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</si>
  <si>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</si>
  <si>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</si>
  <si>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</si>
  <si>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</si>
  <si>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</si>
  <si>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</si>
  <si>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</si>
  <si>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</si>
  <si>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</si>
  <si>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</si>
  <si>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</si>
  <si>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</si>
  <si>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</si>
  <si>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</si>
  <si>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</si>
  <si>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</si>
  <si>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</si>
  <si>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</si>
  <si>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</si>
  <si>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</si>
  <si>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</si>
  <si>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</si>
  <si>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</si>
  <si>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</si>
  <si>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</si>
  <si>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</si>
  <si>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</si>
  <si>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</si>
  <si>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</si>
  <si>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</si>
  <si>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</si>
  <si>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</si>
  <si>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</si>
  <si>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</si>
  <si>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</si>
  <si>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</si>
  <si>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</si>
  <si>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</si>
  <si>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</si>
  <si>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</si>
  <si>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</si>
  <si>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</si>
  <si>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</si>
  <si>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</si>
  <si>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</si>
  <si>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</si>
  <si>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</si>
  <si>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</si>
  <si>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</si>
  <si>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</si>
  <si>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</si>
  <si>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</si>
  <si>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</si>
  <si>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</si>
  <si>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</si>
  <si>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</si>
  <si>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</si>
  <si>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</si>
  <si>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</si>
  <si>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</si>
  <si>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</si>
  <si>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</si>
  <si>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</si>
  <si>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</si>
  <si>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</si>
  <si>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</si>
  <si>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</si>
  <si>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</si>
  <si>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</si>
  <si>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</si>
  <si>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</si>
  <si>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</si>
  <si>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</si>
  <si>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</si>
  <si>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</si>
  <si>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</si>
  <si>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</si>
  <si>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</si>
  <si>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</si>
  <si>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</si>
  <si>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</si>
  <si>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</si>
  <si>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</si>
  <si>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</si>
  <si>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</si>
  <si>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</si>
  <si>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</si>
  <si>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</si>
  <si>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</si>
  <si>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</si>
  <si>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</si>
  <si>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</si>
  <si>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</si>
  <si>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</si>
  <si>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</si>
  <si>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</si>
  <si>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</si>
  <si>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</si>
  <si>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</si>
  <si>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</si>
  <si>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</si>
  <si>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</si>
  <si>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</si>
  <si>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</si>
  <si>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</si>
  <si>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</si>
  <si>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</si>
  <si>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</si>
  <si>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</si>
  <si>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</si>
  <si>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</si>
  <si>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</si>
  <si>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</si>
  <si>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</si>
  <si>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</si>
  <si>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</si>
  <si>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</si>
  <si>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</si>
  <si>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</si>
  <si>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</si>
  <si>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</si>
  <si>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</si>
  <si>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</si>
  <si>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</si>
  <si>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</si>
  <si>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</si>
  <si>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</si>
  <si>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</si>
  <si>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</si>
  <si>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</si>
  <si>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</si>
  <si>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</si>
  <si>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</si>
  <si>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</si>
  <si>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</si>
  <si>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</si>
  <si>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</si>
  <si>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</si>
  <si>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</si>
  <si>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</si>
  <si>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</si>
  <si>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</si>
  <si>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</si>
  <si>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</si>
  <si>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</si>
  <si>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</si>
  <si>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</si>
  <si>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</si>
  <si>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</si>
  <si>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</si>
  <si>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</si>
  <si>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</si>
  <si>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</si>
  <si>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</si>
  <si>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</si>
  <si>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</si>
  <si>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</si>
  <si>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</si>
  <si>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</si>
  <si>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</si>
  <si>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</si>
  <si>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</si>
  <si>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</si>
  <si>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</si>
  <si>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</si>
  <si>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</si>
  <si>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</si>
  <si>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</si>
  <si>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</si>
  <si>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</si>
  <si>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</si>
  <si>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</si>
  <si>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</si>
  <si>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</si>
  <si>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</si>
  <si>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</si>
  <si>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</si>
  <si>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</si>
  <si>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</si>
  <si>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</si>
  <si>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</si>
  <si>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</si>
  <si>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</si>
  <si>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</si>
  <si>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</si>
  <si>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</si>
  <si>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</si>
  <si>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</si>
  <si>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</si>
  <si>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</si>
  <si>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</si>
  <si>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</si>
  <si>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</si>
  <si>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</si>
  <si>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</si>
  <si>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</si>
  <si>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</si>
  <si>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</si>
  <si>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</si>
  <si>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</si>
  <si>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</si>
  <si>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</si>
  <si>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</si>
  <si>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</si>
  <si>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</si>
  <si>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</si>
  <si>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</si>
  <si>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</si>
  <si>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</si>
  <si>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</si>
  <si>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</si>
  <si>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</si>
  <si>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</si>
  <si>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</si>
  <si>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</si>
  <si>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</si>
  <si>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</si>
  <si>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</si>
  <si>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</si>
  <si>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</si>
  <si>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</si>
  <si>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</si>
  <si>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</si>
  <si>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</si>
  <si>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</si>
  <si>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</si>
  <si>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</si>
  <si>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</si>
  <si>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</si>
  <si>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</si>
  <si>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</si>
  <si>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</si>
  <si>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</si>
  <si>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</si>
  <si>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</si>
  <si>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</si>
  <si>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</si>
  <si>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</si>
  <si>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</si>
  <si>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</si>
  <si>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</si>
  <si>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</si>
  <si>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</si>
  <si>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</si>
  <si>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</si>
  <si>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</si>
  <si>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</si>
  <si>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</si>
  <si>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</si>
  <si>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</si>
  <si>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</si>
  <si>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</si>
  <si>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</si>
  <si>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</si>
  <si>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</si>
  <si>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</si>
  <si>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</si>
  <si>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</si>
  <si>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</si>
  <si>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</si>
  <si>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</si>
  <si>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</si>
  <si>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</si>
  <si>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</si>
  <si>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</si>
  <si>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</si>
  <si>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</si>
  <si>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</si>
  <si>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</si>
  <si>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</si>
  <si>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</si>
  <si>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</si>
  <si>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</si>
  <si>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</si>
  <si>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</si>
  <si>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</si>
  <si>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</si>
  <si>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</si>
  <si>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</si>
  <si>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</si>
  <si>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</si>
  <si>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</si>
  <si>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</si>
  <si>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</si>
  <si>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</si>
  <si>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</si>
  <si>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</si>
  <si>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</si>
  <si>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</si>
  <si>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</si>
  <si>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</si>
  <si>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</si>
  <si>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</si>
  <si>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</si>
  <si>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</si>
  <si>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</si>
  <si>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</si>
  <si>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</si>
  <si>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</si>
  <si>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</si>
  <si>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</si>
  <si>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</si>
  <si>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</si>
  <si>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</si>
  <si>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</si>
  <si>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</si>
  <si>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</si>
  <si>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</si>
  <si>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</si>
  <si>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</si>
  <si>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</si>
  <si>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</si>
  <si>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</si>
  <si>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</si>
  <si>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</si>
  <si>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</si>
  <si>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</si>
  <si>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</si>
  <si>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</si>
  <si>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</si>
  <si>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</si>
  <si>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</si>
  <si>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</si>
  <si>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</si>
  <si>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</si>
  <si>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</si>
  <si>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</si>
  <si>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</si>
  <si>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</si>
  <si>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</si>
  <si>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</si>
  <si>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</si>
  <si>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</si>
  <si>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</si>
  <si>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</si>
  <si>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</si>
  <si>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</si>
  <si>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</si>
  <si>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</si>
  <si>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</si>
  <si>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</si>
  <si>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</si>
  <si>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</si>
  <si>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</si>
  <si>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</si>
  <si>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</si>
  <si>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</si>
  <si>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</si>
  <si>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</si>
  <si>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</si>
  <si>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</si>
  <si>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</si>
  <si>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</si>
  <si>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</si>
  <si>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</si>
  <si>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</si>
  <si>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</si>
  <si>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</si>
  <si>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</si>
  <si>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</si>
  <si>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</si>
  <si>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</si>
  <si>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</si>
  <si>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</si>
  <si>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</si>
  <si>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</si>
  <si>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</si>
  <si>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</si>
  <si>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</si>
  <si>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</si>
  <si>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</si>
  <si>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</si>
  <si>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</si>
  <si>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</si>
  <si>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</si>
  <si>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</si>
  <si>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</si>
  <si>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</si>
  <si>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</si>
  <si>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</si>
  <si>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</si>
  <si>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</si>
  <si>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</si>
  <si>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</si>
  <si>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</si>
  <si>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</si>
  <si>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</si>
  <si>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</si>
  <si>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</si>
  <si>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</si>
  <si>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</si>
  <si>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</si>
  <si>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</si>
  <si>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</si>
  <si>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</si>
  <si>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</si>
  <si>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</si>
  <si>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</si>
  <si>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</si>
  <si>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</si>
  <si>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</si>
  <si>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</si>
  <si>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</si>
  <si>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</si>
  <si>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</si>
  <si>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</si>
  <si>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</si>
  <si>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</si>
  <si>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</si>
  <si>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</si>
  <si>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</si>
  <si>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</si>
  <si>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</si>
  <si>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</si>
  <si>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</si>
  <si>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</si>
  <si>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</si>
  <si>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</si>
  <si>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</si>
  <si>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</si>
  <si>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</si>
  <si>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</si>
  <si>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</si>
  <si>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</si>
  <si>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</si>
  <si>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</si>
  <si>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</si>
  <si>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</si>
  <si>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</si>
  <si>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</si>
  <si>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</si>
  <si>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</si>
  <si>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</si>
  <si>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</si>
  <si>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</si>
  <si>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</si>
  <si>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</si>
  <si>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</si>
  <si>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</si>
  <si>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</si>
  <si>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</si>
  <si>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</si>
  <si>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</si>
  <si>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</si>
  <si>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</si>
  <si>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</si>
  <si>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</si>
  <si>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</si>
  <si>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</si>
  <si>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</si>
  <si>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</si>
  <si>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</si>
  <si>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</si>
  <si>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</si>
  <si>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</si>
  <si>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</si>
  <si>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</si>
  <si>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</si>
  <si>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</si>
  <si>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</si>
  <si>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</si>
  <si>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</si>
  <si>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</si>
  <si>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</si>
  <si>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</si>
  <si>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</si>
  <si>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</si>
  <si>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</si>
  <si>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</si>
  <si>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</si>
  <si>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</si>
  <si>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</si>
  <si>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</si>
  <si>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</si>
  <si>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</si>
  <si>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</si>
  <si>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</si>
  <si>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</si>
  <si>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</si>
  <si>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</si>
  <si>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</si>
  <si>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</si>
  <si>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</si>
  <si>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</si>
  <si>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</si>
  <si>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</si>
  <si>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</si>
  <si>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</si>
  <si>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</si>
  <si>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</si>
  <si>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</si>
  <si>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</si>
  <si>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</si>
  <si>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</si>
  <si>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</si>
  <si>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</si>
  <si>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</si>
  <si>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</si>
  <si>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</si>
  <si>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</si>
  <si>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</si>
  <si>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</si>
  <si>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</si>
  <si>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</si>
  <si>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</si>
  <si>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</si>
  <si>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</si>
  <si>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</si>
  <si>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</si>
  <si>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</si>
  <si>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</si>
  <si>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</si>
  <si>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</si>
  <si>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</si>
  <si>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</si>
  <si>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</si>
  <si>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</si>
  <si>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</si>
  <si>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</si>
  <si>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</si>
  <si>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</si>
  <si>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</si>
  <si>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</si>
  <si>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</si>
  <si>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</si>
  <si>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</si>
  <si>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</si>
  <si>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</si>
  <si>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</si>
  <si>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</si>
  <si>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</si>
  <si>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</si>
  <si>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</si>
  <si>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</si>
  <si>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</si>
  <si>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</si>
  <si>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</si>
  <si>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</si>
  <si>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</si>
  <si>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</si>
  <si>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</si>
  <si>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</si>
  <si>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</si>
  <si>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</si>
  <si>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</si>
  <si>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</si>
  <si>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</si>
  <si>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</si>
  <si>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</si>
  <si>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</si>
  <si>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</si>
  <si>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</si>
  <si>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</si>
  <si>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</si>
  <si>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</si>
  <si>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</si>
  <si>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</si>
  <si>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</si>
  <si>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</si>
  <si>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</si>
  <si>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</si>
  <si>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</si>
  <si>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</si>
  <si>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</si>
  <si>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</si>
  <si>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</si>
  <si>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</si>
  <si>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</si>
  <si>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</si>
  <si>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</si>
  <si>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</si>
  <si>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</si>
  <si>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</si>
  <si>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</si>
  <si>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</si>
  <si>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</si>
  <si>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</si>
  <si>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</si>
  <si>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</si>
  <si>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</si>
  <si>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</si>
  <si>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</si>
  <si>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</si>
  <si>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</si>
  <si>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</si>
  <si>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</si>
  <si>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</si>
  <si>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</si>
  <si>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</si>
  <si>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</si>
  <si>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</si>
  <si>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</si>
  <si>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</si>
  <si>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</si>
  <si>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</si>
  <si>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</si>
  <si>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</si>
  <si>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</si>
  <si>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</si>
  <si>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</si>
  <si>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</si>
  <si>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</si>
  <si>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</si>
  <si>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</si>
  <si>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</si>
  <si>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</si>
  <si>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</si>
  <si>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</si>
  <si>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</si>
  <si>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</si>
  <si>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</si>
  <si>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</si>
  <si>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</si>
  <si>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</si>
  <si>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</si>
  <si>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</si>
  <si>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</si>
  <si>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</si>
  <si>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</si>
  <si>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</si>
  <si>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</si>
  <si>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</si>
  <si>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</si>
  <si>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</si>
  <si>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</si>
  <si>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</si>
  <si>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</si>
  <si>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</si>
  <si>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</si>
  <si>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</si>
  <si>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</si>
  <si>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</si>
  <si>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</si>
  <si>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</si>
  <si>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</si>
  <si>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</si>
  <si>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</si>
  <si>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</si>
  <si>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</si>
  <si>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</si>
  <si>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</si>
  <si>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</si>
  <si>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</si>
  <si>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</si>
  <si>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</si>
  <si>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</si>
  <si>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</si>
  <si>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</si>
  <si>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</si>
  <si>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</si>
  <si>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</si>
  <si>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</si>
  <si>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</si>
  <si>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</si>
  <si>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</si>
  <si>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</si>
  <si>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</si>
  <si>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</si>
  <si>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</si>
  <si>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</si>
  <si>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</si>
  <si>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</si>
  <si>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</si>
  <si>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</si>
  <si>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</si>
  <si>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</si>
  <si>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</si>
  <si>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</si>
  <si>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</si>
  <si>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</si>
  <si>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</si>
  <si>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</si>
  <si>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</si>
  <si>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</si>
  <si>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</si>
  <si>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</si>
  <si>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</si>
  <si>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</si>
  <si>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</si>
  <si>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</si>
  <si>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</si>
  <si>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</si>
  <si>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</si>
  <si>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</si>
  <si>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</si>
  <si>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</si>
  <si>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</si>
  <si>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</si>
  <si>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</si>
  <si>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</si>
  <si>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</si>
  <si>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</si>
  <si>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</si>
  <si>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</si>
  <si>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</si>
  <si>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</si>
  <si>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</si>
  <si>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</si>
  <si>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</si>
  <si>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</si>
  <si>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</si>
  <si>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</si>
  <si>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</si>
  <si>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</si>
  <si>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</si>
  <si>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</si>
  <si>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</si>
  <si>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</si>
  <si>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</si>
  <si>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</si>
  <si>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</si>
  <si>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</si>
  <si>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</si>
  <si>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</si>
  <si>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</si>
  <si>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</si>
  <si>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</si>
  <si>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</si>
  <si>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</si>
  <si>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</si>
  <si>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</si>
  <si>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</si>
  <si>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</si>
  <si>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</si>
  <si>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</si>
  <si>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</si>
  <si>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</si>
  <si>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</si>
  <si>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</si>
  <si>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</si>
  <si>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</si>
  <si>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</si>
  <si>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</si>
  <si>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</si>
  <si>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</si>
  <si>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</si>
  <si>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</si>
  <si>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</si>
  <si>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</si>
  <si>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</si>
  <si>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</si>
  <si>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</si>
  <si>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</si>
  <si>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</si>
  <si>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</si>
  <si>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</si>
  <si>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</si>
  <si>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</si>
  <si>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</si>
  <si>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</si>
  <si>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</si>
  <si>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</si>
  <si>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</si>
  <si>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</si>
  <si>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</si>
  <si>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</si>
  <si>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</si>
  <si>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</si>
  <si>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</si>
  <si>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</si>
  <si>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</si>
  <si>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</si>
  <si>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</si>
  <si>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</si>
  <si>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</si>
  <si>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</si>
  <si>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</si>
  <si>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</si>
  <si>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</si>
  <si>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</si>
  <si>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</si>
  <si>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</si>
  <si>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</si>
  <si>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</si>
  <si>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</si>
  <si>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</si>
  <si>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</si>
  <si>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</si>
  <si>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</si>
  <si>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</si>
  <si>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</si>
  <si>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</si>
  <si>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</si>
  <si>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</si>
  <si>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</si>
  <si>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</si>
  <si>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</si>
  <si>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</si>
  <si>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</si>
  <si>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</si>
  <si>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</si>
  <si>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</si>
  <si>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</si>
  <si>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</si>
  <si>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</si>
  <si>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</si>
  <si>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</si>
  <si>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</si>
  <si>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</si>
  <si>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</si>
  <si>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</si>
  <si>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</si>
  <si>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</si>
  <si>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</si>
  <si>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</si>
  <si>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</si>
  <si>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</si>
  <si>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</si>
  <si>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</si>
  <si>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</si>
  <si>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</si>
  <si>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</si>
  <si>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</si>
  <si>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</si>
  <si>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</si>
  <si>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</si>
  <si>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</si>
  <si>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</si>
  <si>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</si>
  <si>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</si>
  <si>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</si>
  <si>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</si>
  <si>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</si>
  <si>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</si>
  <si>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</si>
  <si>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</si>
  <si>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</si>
  <si>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</si>
  <si>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</si>
  <si>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</si>
  <si>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</si>
  <si>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</si>
  <si>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</si>
  <si>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</si>
  <si>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</si>
  <si>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</si>
  <si>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</si>
  <si>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</si>
  <si>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</si>
  <si>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</si>
  <si>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</si>
  <si>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</si>
  <si>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</si>
  <si>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</si>
  <si>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</si>
  <si>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</si>
  <si>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</si>
  <si>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</si>
  <si>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</si>
  <si>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</si>
  <si>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</si>
  <si>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</si>
  <si>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</si>
  <si>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</si>
  <si>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</si>
  <si>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</si>
  <si>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</si>
  <si>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</si>
  <si>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</si>
  <si>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</si>
  <si>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</si>
  <si>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</si>
  <si>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</si>
  <si>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</si>
  <si>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</si>
  <si>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</si>
  <si>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</si>
  <si>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</si>
  <si>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</si>
  <si>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</si>
  <si>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</si>
  <si>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</si>
  <si>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</si>
  <si>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</si>
  <si>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</si>
  <si>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</si>
  <si>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</si>
  <si>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</si>
  <si>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</si>
  <si>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</si>
  <si>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</si>
  <si>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</si>
  <si>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</si>
  <si>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</si>
  <si>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</si>
  <si>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</si>
  <si>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</si>
  <si>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</si>
  <si>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</si>
  <si>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</si>
  <si>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</si>
  <si>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</si>
  <si>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</si>
  <si>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</si>
  <si>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</si>
  <si>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</si>
  <si>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</si>
  <si>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</si>
  <si>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</si>
  <si>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</si>
  <si>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</si>
  <si>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</si>
  <si>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</si>
  <si>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</si>
  <si>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</si>
  <si>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</si>
  <si>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</si>
  <si>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</si>
  <si>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</si>
  <si>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</si>
  <si>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</si>
  <si>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</si>
  <si>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</si>
  <si>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</si>
  <si>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</si>
  <si>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</si>
  <si>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</si>
  <si>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</si>
  <si>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</si>
  <si>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</si>
  <si>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</si>
  <si>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</si>
  <si>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</si>
  <si>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</si>
  <si>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</si>
  <si>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</si>
  <si>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</si>
  <si>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</si>
  <si>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</si>
  <si>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</si>
  <si>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</si>
  <si>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</si>
  <si>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</si>
  <si>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</si>
  <si>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</si>
  <si>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</si>
  <si>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</si>
  <si>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</si>
  <si>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</si>
  <si>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</si>
  <si>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</si>
  <si>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</si>
  <si>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</si>
  <si>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</si>
  <si>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</si>
  <si>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</si>
  <si>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</si>
  <si>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</si>
  <si>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</si>
  <si>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</si>
  <si>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</si>
  <si>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</si>
  <si>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</si>
  <si>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</si>
  <si>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</si>
  <si>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</si>
  <si>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</si>
  <si>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</si>
  <si>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</si>
  <si>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</si>
  <si>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</si>
  <si>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</si>
  <si>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</si>
  <si>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</si>
  <si>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</si>
  <si>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</si>
  <si>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</si>
  <si>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</si>
  <si>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</si>
  <si>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</si>
  <si>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</si>
  <si>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</si>
  <si>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</si>
  <si>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</si>
  <si>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</si>
  <si>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</si>
  <si>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</si>
  <si>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</si>
  <si>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</si>
  <si>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</si>
  <si>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</si>
  <si>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</si>
  <si>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</si>
  <si>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</si>
  <si>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</si>
  <si>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</si>
  <si>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</si>
  <si>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</si>
  <si>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</si>
  <si>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</si>
  <si>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</si>
  <si>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</si>
  <si>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</si>
  <si>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</si>
  <si>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</si>
  <si>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</si>
  <si>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</si>
  <si>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</si>
  <si>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</si>
  <si>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</si>
  <si>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</si>
  <si>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</si>
  <si>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</si>
  <si>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</si>
  <si>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</si>
  <si>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</si>
  <si>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</si>
  <si>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</si>
  <si>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</si>
  <si>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</si>
  <si>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</si>
  <si>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</si>
  <si>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</si>
  <si>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</si>
  <si>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</si>
  <si>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</si>
  <si>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</si>
  <si>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</si>
  <si>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</si>
  <si>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</si>
  <si>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</si>
  <si>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</si>
  <si>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</si>
  <si>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</si>
  <si>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</si>
  <si>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</si>
  <si>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</si>
  <si>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</si>
  <si>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</si>
  <si>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</si>
  <si>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</si>
  <si>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</si>
  <si>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</si>
  <si>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</si>
  <si>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</si>
  <si>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</si>
  <si>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</si>
  <si>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</si>
  <si>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</si>
  <si>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</si>
  <si>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</si>
  <si>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</si>
  <si>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</si>
  <si>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</si>
  <si>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</si>
  <si>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</si>
  <si>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</si>
  <si>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</si>
  <si>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</si>
  <si>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</si>
  <si>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</si>
  <si>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</si>
  <si>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</si>
  <si>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</si>
  <si>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</si>
  <si>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</si>
  <si>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</si>
  <si>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</si>
  <si>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</si>
  <si>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</si>
  <si>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</si>
  <si>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</si>
  <si>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</si>
  <si>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</si>
  <si>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</si>
  <si>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</si>
  <si>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</si>
  <si>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</si>
  <si>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</si>
  <si>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</si>
  <si>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</si>
  <si>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</si>
  <si>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</si>
  <si>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</si>
  <si>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</si>
  <si>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</si>
  <si>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</si>
  <si>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</si>
  <si>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</si>
  <si>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</si>
  <si>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</si>
  <si>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</si>
  <si>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</si>
  <si>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</si>
  <si>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</si>
  <si>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</si>
  <si>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</si>
  <si>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</si>
  <si>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</si>
  <si>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</si>
  <si>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</si>
  <si>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</si>
  <si>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</si>
  <si>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</si>
  <si>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</si>
  <si>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</si>
  <si>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</si>
  <si>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</si>
  <si>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</si>
  <si>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</si>
  <si>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</si>
  <si>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</si>
  <si>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</si>
  <si>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</si>
  <si>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</si>
  <si>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</si>
  <si>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</si>
  <si>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</si>
  <si>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</si>
  <si>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</si>
  <si>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</si>
  <si>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</si>
  <si>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</si>
  <si>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</si>
  <si>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</si>
  <si>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</si>
  <si>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</si>
  <si>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</si>
  <si>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</si>
  <si>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</si>
  <si>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</si>
  <si>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</si>
  <si>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</si>
  <si>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</si>
  <si>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</si>
  <si>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</si>
  <si>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</si>
  <si>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</si>
  <si>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</si>
  <si>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</si>
  <si>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</si>
  <si>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</si>
  <si>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</si>
  <si>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</si>
  <si>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</si>
  <si>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</si>
  <si>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</si>
  <si>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</si>
  <si>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</si>
  <si>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</si>
  <si>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</si>
  <si>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</si>
  <si>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</si>
  <si>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</si>
  <si>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</si>
  <si>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</si>
  <si>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</si>
  <si>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</si>
  <si>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</si>
  <si>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</si>
  <si>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</si>
  <si>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</si>
  <si>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</si>
  <si>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</si>
  <si>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</si>
  <si>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</si>
  <si>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</si>
  <si>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</si>
  <si>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</si>
  <si>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</si>
  <si>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</si>
  <si>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</si>
  <si>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</si>
  <si>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</si>
  <si>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</si>
  <si>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</si>
  <si>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</si>
  <si>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</si>
  <si>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</si>
  <si>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</si>
  <si>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</si>
  <si>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</si>
  <si>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</si>
  <si>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</si>
  <si>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</si>
  <si>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</si>
  <si>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</si>
  <si>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</si>
  <si>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</si>
  <si>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</si>
  <si>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</si>
  <si>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</si>
  <si>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</si>
  <si>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</si>
  <si>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</si>
  <si>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</si>
  <si>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</si>
  <si>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</si>
  <si>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</si>
  <si>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</si>
  <si>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</si>
  <si>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</si>
  <si>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</si>
  <si>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</si>
  <si>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</si>
  <si>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</si>
  <si>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</si>
  <si>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</si>
  <si>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</si>
  <si>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</si>
  <si>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</si>
  <si>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</si>
  <si>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</si>
  <si>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</si>
  <si>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</si>
  <si>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</si>
  <si>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</si>
  <si>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</si>
  <si>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</si>
  <si>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</si>
  <si>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</si>
  <si>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</si>
  <si>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</si>
  <si>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</si>
  <si>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</si>
  <si>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</si>
  <si>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</si>
  <si>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</si>
  <si>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</si>
  <si>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</si>
  <si>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</si>
  <si>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</si>
  <si>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</si>
  <si>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</si>
  <si>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</si>
  <si>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</si>
  <si>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</si>
  <si>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</si>
  <si>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</si>
  <si>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</si>
  <si>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</si>
  <si>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</si>
  <si>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</si>
  <si>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</si>
  <si>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</si>
  <si>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</si>
  <si>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</si>
  <si>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</si>
  <si>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</si>
  <si>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</si>
  <si>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</si>
  <si>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</si>
  <si>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</si>
  <si>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</si>
  <si>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</si>
  <si>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</si>
  <si>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</si>
  <si>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</si>
  <si>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</si>
  <si>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</si>
  <si>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</si>
  <si>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</si>
  <si>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</si>
  <si>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</si>
  <si>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</si>
  <si>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</si>
  <si>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</si>
  <si>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</si>
  <si>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</si>
  <si>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</si>
  <si>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</si>
  <si>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</si>
  <si>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</si>
  <si>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</si>
  <si>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</si>
  <si>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</si>
  <si>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</si>
  <si>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</si>
  <si>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</si>
  <si>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</si>
  <si>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</si>
  <si>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</si>
  <si>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</si>
  <si>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</si>
  <si>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</si>
  <si>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</si>
  <si>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</si>
  <si>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</si>
  <si>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</si>
  <si>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</si>
  <si>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</si>
  <si>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</si>
  <si>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</si>
  <si>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</si>
  <si>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</si>
  <si>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</si>
  <si>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</si>
  <si>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</si>
  <si>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</si>
  <si>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</si>
  <si>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</si>
  <si>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</si>
  <si>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</si>
  <si>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</si>
  <si>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</si>
  <si>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</si>
  <si>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</si>
  <si>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</si>
  <si>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</si>
  <si>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</si>
  <si>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</si>
  <si>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</si>
  <si>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</si>
  <si>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</si>
  <si>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</si>
  <si>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</si>
  <si>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</si>
  <si>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</si>
  <si>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</si>
  <si>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</si>
  <si>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</si>
  <si>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</si>
  <si>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</si>
  <si>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</si>
  <si>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</si>
  <si>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</si>
  <si>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</si>
  <si>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</si>
  <si>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</si>
  <si>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</si>
  <si>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</si>
  <si>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</si>
  <si>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</si>
  <si>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</si>
  <si>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</si>
  <si>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</si>
  <si>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</si>
  <si>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</si>
  <si>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</si>
  <si>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</si>
  <si>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</si>
  <si>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</si>
  <si>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</si>
  <si>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</si>
  <si>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</si>
  <si>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</si>
  <si>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</si>
  <si>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</si>
  <si>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</si>
  <si>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</si>
  <si>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</si>
  <si>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</si>
  <si>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</si>
  <si>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</si>
  <si>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</si>
  <si>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</si>
  <si>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</si>
  <si>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</si>
  <si>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</si>
  <si>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</si>
  <si>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</si>
  <si>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</si>
  <si>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</si>
  <si>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</si>
  <si>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</si>
  <si>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</si>
  <si>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</si>
  <si>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</si>
  <si>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</si>
  <si>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</si>
  <si>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FABIAN ALBERTO TAMARA BALOCO</t>
  </si>
  <si>
    <t xml:space="preserve"> FABIAN ALBERTO TAMARA BALOCO</t>
  </si>
  <si>
    <t>CRA 18 N°23-20 EDIF CAJA AGRARIA CENTRO</t>
  </si>
  <si>
    <t>CALLE 34 N°29-52</t>
  </si>
  <si>
    <t>balocox@hotmail.com</t>
  </si>
  <si>
    <t>2021-70-10001704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</si>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</sst>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85" zoomScaleNormal="85"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4" t="str">
        <f>HYPERLINK("#MI_Oferente_Singular!A114","CAPACIDAD RESIDUAL")</f>
        <v>CAPACIDAD RESIDUAL</v>
      </c>
      <c r="F8" s="185"/>
      <c r="G8" s="186"/>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4" t="str">
        <f>HYPERLINK("#MI_Oferente_Singular!A162","TALENTO HUMANO")</f>
        <v>TALENTO HUMANO</v>
      </c>
      <c r="F9" s="185"/>
      <c r="G9" s="186"/>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4" t="str">
        <f>HYPERLINK("#MI_Oferente_Singular!F162","INFRAESTRUCTURA")</f>
        <v>INFRAESTRUCTURA</v>
      </c>
      <c r="F10" s="185"/>
      <c r="G10" s="186"/>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2704</v>
      </c>
      <c r="D15" s="35"/>
      <c r="E15" s="35"/>
      <c r="F15" s="5"/>
      <c r="G15" s="32" t="s">
        <v>1168</v>
      </c>
      <c r="H15" s="103" t="s">
        <v>453</v>
      </c>
      <c r="I15" s="32" t="s">
        <v>2624</v>
      </c>
      <c r="J15" s="108" t="s">
        <v>2626</v>
      </c>
      <c r="L15" s="210" t="s">
        <v>8</v>
      </c>
      <c r="M15" s="21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187"/>
      <c r="I20" s="138" t="s">
        <v>453</v>
      </c>
      <c r="J20" s="139" t="s">
        <v>975</v>
      </c>
      <c r="K20" s="140">
        <v>834892389</v>
      </c>
      <c r="L20" s="141"/>
      <c r="M20" s="141">
        <v>44561</v>
      </c>
      <c r="N20" s="126">
        <f>+(M20-L20)/30</f>
        <v>1485.3666666666666</v>
      </c>
      <c r="O20" s="129"/>
      <c r="U20" s="125"/>
      <c r="V20" s="105">
        <f ca="1">NOW()</f>
        <v>44194.002440856479</v>
      </c>
      <c r="W20" s="105">
        <f ca="1">NOW()</f>
        <v>44194.002440856479</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0"/>
      <c r="I37" s="121"/>
      <c r="J37" s="121"/>
      <c r="K37" s="121"/>
      <c r="L37" s="121"/>
      <c r="M37" s="121"/>
      <c r="N37" s="121"/>
      <c r="O37" s="122"/>
    </row>
    <row r="38" spans="1:16" ht="21" customHeight="1" x14ac:dyDescent="0.25">
      <c r="A38" s="9"/>
      <c r="B38" s="179" t="str">
        <f>VLOOKUP(B20,EAS!A2:B1439,2,0)</f>
        <v>FUNDACIÓN PARA LA INVESTIGACIÓN Y EL DESARROLLO SOCIAL</v>
      </c>
      <c r="C38" s="179"/>
      <c r="D38" s="179"/>
      <c r="E38" s="179"/>
      <c r="F38" s="179"/>
      <c r="G38" s="5"/>
      <c r="H38" s="123"/>
      <c r="I38" s="191" t="s">
        <v>7</v>
      </c>
      <c r="J38" s="191"/>
      <c r="K38" s="191"/>
      <c r="L38" s="191"/>
      <c r="M38" s="191"/>
      <c r="N38" s="191"/>
      <c r="O38" s="124"/>
    </row>
    <row r="39" spans="1:16" ht="42.95" customHeight="1" thickBot="1" x14ac:dyDescent="0.3">
      <c r="A39" s="10"/>
      <c r="B39" s="11"/>
      <c r="C39" s="11"/>
      <c r="D39" s="11"/>
      <c r="E39" s="11"/>
      <c r="F39" s="11"/>
      <c r="G39" s="11"/>
      <c r="H39" s="10"/>
      <c r="I39" s="223" t="s">
        <v>2705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0" t="s">
        <v>453</v>
      </c>
      <c r="J48" s="170" t="s">
        <v>963</v>
      </c>
      <c r="K48" s="115">
        <v>30000000</v>
      </c>
      <c r="L48" s="110"/>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2">IF(AND(E49&lt;&gt;"",F49&lt;&gt;""),((F49-E49)/30),"")</f>
        <v>9.0666666666666664</v>
      </c>
      <c r="H49" s="171" t="s">
        <v>2688</v>
      </c>
      <c r="I49" s="170" t="s">
        <v>453</v>
      </c>
      <c r="J49" s="170" t="s">
        <v>963</v>
      </c>
      <c r="K49" s="115">
        <v>17500000</v>
      </c>
      <c r="L49" s="110"/>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2"/>
        <v>10.066666666666666</v>
      </c>
      <c r="H50" s="171" t="s">
        <v>2689</v>
      </c>
      <c r="I50" s="170" t="s">
        <v>453</v>
      </c>
      <c r="J50" s="170" t="s">
        <v>963</v>
      </c>
      <c r="K50" s="115">
        <v>30000000</v>
      </c>
      <c r="L50" s="110"/>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3">IF(AND(E51&lt;&gt;"",F51&lt;&gt;""),((F51-E51)/30),"")</f>
        <v>10.066666666666666</v>
      </c>
      <c r="H51" s="166" t="s">
        <v>2690</v>
      </c>
      <c r="I51" s="168" t="s">
        <v>453</v>
      </c>
      <c r="J51" s="168" t="s">
        <v>963</v>
      </c>
      <c r="K51" s="172">
        <v>30000000</v>
      </c>
      <c r="L51" s="110"/>
      <c r="M51" s="111"/>
      <c r="N51" s="116" t="s">
        <v>27</v>
      </c>
      <c r="O51" s="116" t="s">
        <v>1148</v>
      </c>
      <c r="P51" s="78"/>
    </row>
    <row r="52" spans="1:16" s="7" customFormat="1" ht="24.75" customHeight="1" outlineLevel="1" x14ac:dyDescent="0.25">
      <c r="A52" s="135">
        <v>5</v>
      </c>
      <c r="B52" s="166" t="s">
        <v>2677</v>
      </c>
      <c r="C52" s="116" t="s">
        <v>32</v>
      </c>
      <c r="D52" s="168" t="s">
        <v>2682</v>
      </c>
      <c r="E52" s="169">
        <v>42767</v>
      </c>
      <c r="F52" s="169">
        <v>43069</v>
      </c>
      <c r="G52" s="149">
        <f t="shared" si="3"/>
        <v>10.066666666666666</v>
      </c>
      <c r="H52" s="166" t="s">
        <v>2691</v>
      </c>
      <c r="I52" s="168" t="s">
        <v>453</v>
      </c>
      <c r="J52" s="168" t="s">
        <v>963</v>
      </c>
      <c r="K52" s="172">
        <v>18500000</v>
      </c>
      <c r="L52" s="110"/>
      <c r="M52" s="111"/>
      <c r="N52" s="116" t="s">
        <v>27</v>
      </c>
      <c r="O52" s="116" t="s">
        <v>26</v>
      </c>
      <c r="P52" s="79"/>
    </row>
    <row r="53" spans="1:16" s="7" customFormat="1" ht="24.75" customHeight="1" outlineLevel="1" x14ac:dyDescent="0.25">
      <c r="A53" s="135">
        <v>6</v>
      </c>
      <c r="B53" s="166" t="s">
        <v>2676</v>
      </c>
      <c r="C53" s="116" t="s">
        <v>32</v>
      </c>
      <c r="D53" s="168" t="s">
        <v>2683</v>
      </c>
      <c r="E53" s="169">
        <v>42401</v>
      </c>
      <c r="F53" s="169">
        <v>42704</v>
      </c>
      <c r="G53" s="149">
        <f t="shared" si="3"/>
        <v>10.1</v>
      </c>
      <c r="H53" s="166" t="s">
        <v>2692</v>
      </c>
      <c r="I53" s="168" t="s">
        <v>453</v>
      </c>
      <c r="J53" s="168" t="s">
        <v>963</v>
      </c>
      <c r="K53" s="172">
        <v>30000000</v>
      </c>
      <c r="L53" s="110"/>
      <c r="M53" s="111"/>
      <c r="N53" s="116" t="s">
        <v>27</v>
      </c>
      <c r="O53" s="116" t="s">
        <v>1148</v>
      </c>
      <c r="P53" s="79"/>
    </row>
    <row r="54" spans="1:16" s="7" customFormat="1" ht="24.75" customHeight="1" outlineLevel="1" x14ac:dyDescent="0.25">
      <c r="A54" s="135">
        <v>7</v>
      </c>
      <c r="B54" s="166" t="s">
        <v>2676</v>
      </c>
      <c r="C54" s="116" t="s">
        <v>32</v>
      </c>
      <c r="D54" s="168" t="s">
        <v>2684</v>
      </c>
      <c r="E54" s="169">
        <v>42036</v>
      </c>
      <c r="F54" s="169">
        <v>42338</v>
      </c>
      <c r="G54" s="149">
        <f t="shared" si="3"/>
        <v>10.066666666666666</v>
      </c>
      <c r="H54" s="166" t="s">
        <v>2693</v>
      </c>
      <c r="I54" s="168" t="s">
        <v>453</v>
      </c>
      <c r="J54" s="168" t="s">
        <v>963</v>
      </c>
      <c r="K54" s="172">
        <v>30000000</v>
      </c>
      <c r="L54" s="110"/>
      <c r="M54" s="111"/>
      <c r="N54" s="116" t="s">
        <v>27</v>
      </c>
      <c r="O54" s="116" t="s">
        <v>1148</v>
      </c>
      <c r="P54" s="79"/>
    </row>
    <row r="55" spans="1:16" s="7" customFormat="1" ht="24.75" customHeight="1" outlineLevel="1" x14ac:dyDescent="0.25">
      <c r="A55" s="135">
        <v>8</v>
      </c>
      <c r="B55" s="166" t="s">
        <v>2677</v>
      </c>
      <c r="C55" s="116" t="s">
        <v>32</v>
      </c>
      <c r="D55" s="168" t="s">
        <v>2685</v>
      </c>
      <c r="E55" s="169">
        <v>41306</v>
      </c>
      <c r="F55" s="169">
        <v>41608</v>
      </c>
      <c r="G55" s="149">
        <f t="shared" si="3"/>
        <v>10.066666666666666</v>
      </c>
      <c r="H55" s="166" t="s">
        <v>2694</v>
      </c>
      <c r="I55" s="168" t="s">
        <v>453</v>
      </c>
      <c r="J55" s="168" t="s">
        <v>963</v>
      </c>
      <c r="K55" s="173">
        <v>14500000</v>
      </c>
      <c r="L55" s="110"/>
      <c r="M55" s="111"/>
      <c r="N55" s="116" t="s">
        <v>27</v>
      </c>
      <c r="O55" s="116" t="s">
        <v>26</v>
      </c>
      <c r="P55" s="79"/>
    </row>
    <row r="56" spans="1:16" s="7" customFormat="1" ht="24.75" customHeight="1" outlineLevel="1" x14ac:dyDescent="0.25">
      <c r="A56" s="135">
        <v>9</v>
      </c>
      <c r="B56" s="166" t="s">
        <v>2677</v>
      </c>
      <c r="C56" s="116" t="s">
        <v>32</v>
      </c>
      <c r="D56" s="168" t="s">
        <v>2686</v>
      </c>
      <c r="E56" s="169">
        <v>40940</v>
      </c>
      <c r="F56" s="169">
        <v>41243</v>
      </c>
      <c r="G56" s="149">
        <f t="shared" si="3"/>
        <v>10.1</v>
      </c>
      <c r="H56" s="166" t="s">
        <v>2695</v>
      </c>
      <c r="I56" s="168" t="s">
        <v>453</v>
      </c>
      <c r="J56" s="168" t="s">
        <v>963</v>
      </c>
      <c r="K56" s="173">
        <v>13000000</v>
      </c>
      <c r="L56" s="110"/>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3"/>
        <v>6.4666666666666668</v>
      </c>
      <c r="H57" s="174" t="s">
        <v>2698</v>
      </c>
      <c r="I57" s="170" t="s">
        <v>453</v>
      </c>
      <c r="J57" s="170" t="s">
        <v>963</v>
      </c>
      <c r="K57" s="68">
        <v>1220874998</v>
      </c>
      <c r="L57" s="65"/>
      <c r="M57" s="67"/>
      <c r="N57" s="65" t="s">
        <v>2634</v>
      </c>
      <c r="O57" s="65" t="s">
        <v>1148</v>
      </c>
      <c r="P57" s="79"/>
    </row>
    <row r="58" spans="1:16" s="7" customFormat="1" ht="24.75" customHeight="1" outlineLevel="1" x14ac:dyDescent="0.25">
      <c r="A58" s="135">
        <v>11</v>
      </c>
      <c r="B58" s="64"/>
      <c r="C58" s="65"/>
      <c r="D58" s="63"/>
      <c r="E58" s="136"/>
      <c r="F58" s="136"/>
      <c r="G58" s="149" t="str">
        <f t="shared" si="3"/>
        <v/>
      </c>
      <c r="H58" s="64"/>
      <c r="I58" s="63"/>
      <c r="J58" s="63"/>
      <c r="K58" s="66"/>
      <c r="L58" s="65"/>
      <c r="M58" s="67"/>
      <c r="N58" s="65"/>
      <c r="O58" s="65"/>
      <c r="P58" s="79"/>
    </row>
    <row r="59" spans="1:16" s="7" customFormat="1" ht="24.75" customHeight="1" outlineLevel="1" x14ac:dyDescent="0.25">
      <c r="A59" s="135">
        <v>12</v>
      </c>
      <c r="B59" s="64"/>
      <c r="C59" s="65"/>
      <c r="D59" s="63"/>
      <c r="E59" s="136"/>
      <c r="F59" s="136"/>
      <c r="G59" s="149" t="str">
        <f t="shared" si="3"/>
        <v/>
      </c>
      <c r="H59" s="64"/>
      <c r="I59" s="63"/>
      <c r="J59" s="63"/>
      <c r="K59" s="66"/>
      <c r="L59" s="65"/>
      <c r="M59" s="67"/>
      <c r="N59" s="65"/>
      <c r="O59" s="65"/>
      <c r="P59" s="79"/>
    </row>
    <row r="60" spans="1:16" s="7" customFormat="1" ht="24.75" customHeight="1" outlineLevel="1" x14ac:dyDescent="0.25">
      <c r="A60" s="135">
        <v>13</v>
      </c>
      <c r="B60" s="64"/>
      <c r="C60" s="65"/>
      <c r="D60" s="63"/>
      <c r="E60" s="136"/>
      <c r="F60" s="136"/>
      <c r="G60" s="149" t="str">
        <f t="shared" si="3"/>
        <v/>
      </c>
      <c r="H60" s="64"/>
      <c r="I60" s="63"/>
      <c r="J60" s="63"/>
      <c r="K60" s="66"/>
      <c r="L60" s="65"/>
      <c r="M60" s="67"/>
      <c r="N60" s="65"/>
      <c r="O60" s="65"/>
      <c r="P60" s="79"/>
    </row>
    <row r="61" spans="1:16" s="7" customFormat="1" ht="24.75" customHeight="1" outlineLevel="1" x14ac:dyDescent="0.25">
      <c r="A61" s="135">
        <v>14</v>
      </c>
      <c r="B61" s="64"/>
      <c r="C61" s="65"/>
      <c r="D61" s="63"/>
      <c r="E61" s="136"/>
      <c r="F61" s="136"/>
      <c r="G61" s="149"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49"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49"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49"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49"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49"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49"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49"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49"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49"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49"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49"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49"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49"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49"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49"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49"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49"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49"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49"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49"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49"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49"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49"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49"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49"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49"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49"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49"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49"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49" t="str">
        <f t="shared" si="3"/>
        <v/>
      </c>
      <c r="H91" s="114"/>
      <c r="I91" s="113"/>
      <c r="J91" s="113"/>
      <c r="K91" s="115"/>
      <c r="L91" s="116"/>
      <c r="M91" s="111"/>
      <c r="N91" s="116"/>
      <c r="O91" s="116"/>
      <c r="P91" s="79"/>
    </row>
    <row r="92" spans="1:16" s="7" customFormat="1" ht="24.75" customHeight="1" outlineLevel="1" x14ac:dyDescent="0.25">
      <c r="A92" s="134">
        <v>45</v>
      </c>
      <c r="B92" s="114"/>
      <c r="C92" s="116"/>
      <c r="D92" s="113"/>
      <c r="E92" s="136"/>
      <c r="F92" s="136"/>
      <c r="G92" s="149" t="str">
        <f t="shared" si="3"/>
        <v/>
      </c>
      <c r="H92" s="114"/>
      <c r="I92" s="113"/>
      <c r="J92" s="113"/>
      <c r="K92" s="115"/>
      <c r="L92" s="116"/>
      <c r="M92" s="111"/>
      <c r="N92" s="116"/>
      <c r="O92" s="116"/>
      <c r="P92" s="79"/>
    </row>
    <row r="93" spans="1:16" s="7" customFormat="1" ht="24.75" customHeight="1" outlineLevel="1" x14ac:dyDescent="0.25">
      <c r="A93" s="134">
        <v>46</v>
      </c>
      <c r="B93" s="114"/>
      <c r="C93" s="116"/>
      <c r="D93" s="113"/>
      <c r="E93" s="136"/>
      <c r="F93" s="136"/>
      <c r="G93" s="149" t="str">
        <f t="shared" si="3"/>
        <v/>
      </c>
      <c r="H93" s="114"/>
      <c r="I93" s="113"/>
      <c r="J93" s="113"/>
      <c r="K93" s="115"/>
      <c r="L93" s="116"/>
      <c r="M93" s="111"/>
      <c r="N93" s="116"/>
      <c r="O93" s="116"/>
      <c r="P93" s="79"/>
    </row>
    <row r="94" spans="1:16" s="7" customFormat="1" ht="24.75" customHeight="1" outlineLevel="1" x14ac:dyDescent="0.25">
      <c r="A94" s="134">
        <v>47</v>
      </c>
      <c r="B94" s="114"/>
      <c r="C94" s="116"/>
      <c r="D94" s="113"/>
      <c r="E94" s="136"/>
      <c r="F94" s="136"/>
      <c r="G94" s="149" t="str">
        <f t="shared" si="3"/>
        <v/>
      </c>
      <c r="H94" s="114"/>
      <c r="I94" s="113"/>
      <c r="J94" s="113"/>
      <c r="K94" s="115"/>
      <c r="L94" s="116"/>
      <c r="M94" s="111"/>
      <c r="N94" s="116"/>
      <c r="O94" s="116"/>
      <c r="P94" s="79"/>
    </row>
    <row r="95" spans="1:16" s="7" customFormat="1" ht="24.75" customHeight="1" outlineLevel="1" x14ac:dyDescent="0.25">
      <c r="A95" s="135">
        <v>48</v>
      </c>
      <c r="B95" s="114"/>
      <c r="C95" s="116"/>
      <c r="D95" s="113"/>
      <c r="E95" s="136"/>
      <c r="F95" s="136"/>
      <c r="G95" s="149" t="str">
        <f t="shared" si="3"/>
        <v/>
      </c>
      <c r="H95" s="114"/>
      <c r="I95" s="113"/>
      <c r="J95" s="113"/>
      <c r="K95" s="115"/>
      <c r="L95" s="116"/>
      <c r="M95" s="111"/>
      <c r="N95" s="116"/>
      <c r="O95" s="116"/>
      <c r="P95" s="79"/>
    </row>
    <row r="96" spans="1:16" s="7" customFormat="1" ht="24.75" customHeight="1" outlineLevel="1" x14ac:dyDescent="0.25">
      <c r="A96" s="135">
        <v>49</v>
      </c>
      <c r="B96" s="114"/>
      <c r="C96" s="116"/>
      <c r="D96" s="113"/>
      <c r="E96" s="136"/>
      <c r="F96" s="136"/>
      <c r="G96" s="149" t="str">
        <f t="shared" si="3"/>
        <v/>
      </c>
      <c r="H96" s="114"/>
      <c r="I96" s="113"/>
      <c r="J96" s="113"/>
      <c r="K96" s="115"/>
      <c r="L96" s="116"/>
      <c r="M96" s="111"/>
      <c r="N96" s="116"/>
      <c r="O96" s="116"/>
      <c r="P96" s="79"/>
    </row>
    <row r="97" spans="1:16" s="7" customFormat="1" ht="24.75" customHeight="1" outlineLevel="1" x14ac:dyDescent="0.25">
      <c r="A97" s="135">
        <v>50</v>
      </c>
      <c r="B97" s="114"/>
      <c r="C97" s="116"/>
      <c r="D97" s="113"/>
      <c r="E97" s="136"/>
      <c r="F97" s="136"/>
      <c r="G97" s="149" t="str">
        <f t="shared" si="3"/>
        <v/>
      </c>
      <c r="H97" s="114"/>
      <c r="I97" s="113"/>
      <c r="J97" s="113"/>
      <c r="K97" s="115"/>
      <c r="L97" s="116"/>
      <c r="M97" s="111"/>
      <c r="N97" s="116"/>
      <c r="O97" s="116"/>
      <c r="P97" s="79"/>
    </row>
    <row r="98" spans="1:16" s="7" customFormat="1" ht="24.75" customHeight="1" outlineLevel="1" x14ac:dyDescent="0.25">
      <c r="A98" s="135">
        <v>51</v>
      </c>
      <c r="B98" s="114"/>
      <c r="C98" s="116"/>
      <c r="D98" s="113"/>
      <c r="E98" s="136"/>
      <c r="F98" s="136"/>
      <c r="G98" s="149" t="str">
        <f t="shared" si="3"/>
        <v/>
      </c>
      <c r="H98" s="114"/>
      <c r="I98" s="113"/>
      <c r="J98" s="113"/>
      <c r="K98" s="115"/>
      <c r="L98" s="116"/>
      <c r="M98" s="111"/>
      <c r="N98" s="116"/>
      <c r="O98" s="116"/>
      <c r="P98" s="79"/>
    </row>
    <row r="99" spans="1:16" s="7" customFormat="1" ht="24.75" customHeight="1" outlineLevel="1" x14ac:dyDescent="0.25">
      <c r="A99" s="135">
        <v>52</v>
      </c>
      <c r="B99" s="114"/>
      <c r="C99" s="116"/>
      <c r="D99" s="113"/>
      <c r="E99" s="136"/>
      <c r="F99" s="136"/>
      <c r="G99" s="149" t="str">
        <f t="shared" si="3"/>
        <v/>
      </c>
      <c r="H99" s="114"/>
      <c r="I99" s="113"/>
      <c r="J99" s="113"/>
      <c r="K99" s="115"/>
      <c r="L99" s="116"/>
      <c r="M99" s="111"/>
      <c r="N99" s="116"/>
      <c r="O99" s="116"/>
      <c r="P99" s="79"/>
    </row>
    <row r="100" spans="1:16" s="7" customFormat="1" ht="24.75" customHeight="1" outlineLevel="1" x14ac:dyDescent="0.25">
      <c r="A100" s="135">
        <v>53</v>
      </c>
      <c r="B100" s="114"/>
      <c r="C100" s="116"/>
      <c r="D100" s="113"/>
      <c r="E100" s="136"/>
      <c r="F100" s="136"/>
      <c r="G100" s="149" t="str">
        <f t="shared" si="3"/>
        <v/>
      </c>
      <c r="H100" s="114"/>
      <c r="I100" s="113"/>
      <c r="J100" s="113"/>
      <c r="K100" s="115"/>
      <c r="L100" s="116"/>
      <c r="M100" s="111"/>
      <c r="N100" s="116"/>
      <c r="O100" s="116"/>
      <c r="P100" s="79"/>
    </row>
    <row r="101" spans="1:16" s="7" customFormat="1" ht="24.75" customHeight="1" outlineLevel="1" x14ac:dyDescent="0.25">
      <c r="A101" s="135">
        <v>54</v>
      </c>
      <c r="B101" s="114"/>
      <c r="C101" s="116"/>
      <c r="D101" s="113"/>
      <c r="E101" s="136"/>
      <c r="F101" s="136"/>
      <c r="G101" s="149" t="str">
        <f t="shared" si="3"/>
        <v/>
      </c>
      <c r="H101" s="114"/>
      <c r="I101" s="113"/>
      <c r="J101" s="113"/>
      <c r="K101" s="115"/>
      <c r="L101" s="116"/>
      <c r="M101" s="111"/>
      <c r="N101" s="116"/>
      <c r="O101" s="116"/>
      <c r="P101" s="79"/>
    </row>
    <row r="102" spans="1:16" s="7" customFormat="1" ht="24.75" customHeight="1" outlineLevel="1" x14ac:dyDescent="0.25">
      <c r="A102" s="135">
        <v>55</v>
      </c>
      <c r="B102" s="114"/>
      <c r="C102" s="116"/>
      <c r="D102" s="113"/>
      <c r="E102" s="136"/>
      <c r="F102" s="136"/>
      <c r="G102" s="149" t="str">
        <f t="shared" si="3"/>
        <v/>
      </c>
      <c r="H102" s="114"/>
      <c r="I102" s="113"/>
      <c r="J102" s="113"/>
      <c r="K102" s="115"/>
      <c r="L102" s="116"/>
      <c r="M102" s="111"/>
      <c r="N102" s="116"/>
      <c r="O102" s="116"/>
      <c r="P102" s="79"/>
    </row>
    <row r="103" spans="1:16" s="7" customFormat="1" ht="24.75" customHeight="1" outlineLevel="1" x14ac:dyDescent="0.25">
      <c r="A103" s="135">
        <v>56</v>
      </c>
      <c r="B103" s="114"/>
      <c r="C103" s="116"/>
      <c r="D103" s="113"/>
      <c r="E103" s="136"/>
      <c r="F103" s="136"/>
      <c r="G103" s="149" t="str">
        <f t="shared" si="3"/>
        <v/>
      </c>
      <c r="H103" s="114"/>
      <c r="I103" s="113"/>
      <c r="J103" s="113"/>
      <c r="K103" s="115"/>
      <c r="L103" s="116"/>
      <c r="M103" s="111"/>
      <c r="N103" s="116"/>
      <c r="O103" s="116"/>
      <c r="P103" s="79"/>
    </row>
    <row r="104" spans="1:16" s="7" customFormat="1" ht="24.75" customHeight="1" outlineLevel="1" x14ac:dyDescent="0.25">
      <c r="A104" s="135">
        <v>57</v>
      </c>
      <c r="B104" s="114"/>
      <c r="C104" s="116"/>
      <c r="D104" s="113"/>
      <c r="E104" s="136"/>
      <c r="F104" s="136"/>
      <c r="G104" s="149" t="str">
        <f t="shared" si="3"/>
        <v/>
      </c>
      <c r="H104" s="114"/>
      <c r="I104" s="113"/>
      <c r="J104" s="113"/>
      <c r="K104" s="115"/>
      <c r="L104" s="116"/>
      <c r="M104" s="111"/>
      <c r="N104" s="116"/>
      <c r="O104" s="116"/>
      <c r="P104" s="79"/>
    </row>
    <row r="105" spans="1:16" s="7" customFormat="1" ht="24.75" customHeight="1" outlineLevel="1" x14ac:dyDescent="0.25">
      <c r="A105" s="135">
        <v>58</v>
      </c>
      <c r="B105" s="114"/>
      <c r="C105" s="116"/>
      <c r="D105" s="113"/>
      <c r="E105" s="136"/>
      <c r="F105" s="136"/>
      <c r="G105" s="149" t="str">
        <f t="shared" si="3"/>
        <v/>
      </c>
      <c r="H105" s="114"/>
      <c r="I105" s="113"/>
      <c r="J105" s="113"/>
      <c r="K105" s="115"/>
      <c r="L105" s="116"/>
      <c r="M105" s="111"/>
      <c r="N105" s="116"/>
      <c r="O105" s="116"/>
      <c r="P105" s="79"/>
    </row>
    <row r="106" spans="1:16" s="7" customFormat="1" ht="24.75" customHeight="1" outlineLevel="1" x14ac:dyDescent="0.25">
      <c r="A106" s="135">
        <v>59</v>
      </c>
      <c r="B106" s="64"/>
      <c r="C106" s="65"/>
      <c r="D106" s="63"/>
      <c r="E106" s="136"/>
      <c r="F106" s="136"/>
      <c r="G106" s="149"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4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4">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4"/>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5">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5"/>
        <v/>
      </c>
      <c r="H118" s="64"/>
      <c r="I118" s="63"/>
      <c r="J118" s="63"/>
      <c r="K118" s="68"/>
      <c r="L118" s="100" t="str">
        <f>+IF(AND(K118&gt;0,O118="Ejecución"),(K118/877802)*Tabla28[[#This Row],[% participación]],IF(AND(K118&gt;0,O118&lt;&gt;"Ejecución"),"-",""))</f>
        <v/>
      </c>
      <c r="M118" s="65"/>
      <c r="N118" s="162" t="str">
        <f t="shared" ref="N118:N160" si="6">+IF(M118="No",1,IF(M118="Si","Ingrese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5"/>
        <v/>
      </c>
      <c r="H119" s="64"/>
      <c r="I119" s="63"/>
      <c r="J119" s="63"/>
      <c r="K119" s="68"/>
      <c r="L119" s="100" t="str">
        <f>+IF(AND(K119&gt;0,O119="Ejecución"),(K119/877802)*Tabla28[[#This Row],[% participación]],IF(AND(K119&gt;0,O119&lt;&gt;"Ejecución"),"-",""))</f>
        <v/>
      </c>
      <c r="M119" s="65"/>
      <c r="N119" s="162" t="str">
        <f t="shared" si="6"/>
        <v/>
      </c>
      <c r="O119" s="151" t="s">
        <v>1150</v>
      </c>
      <c r="P119" s="79"/>
    </row>
    <row r="120" spans="1:16" s="7" customFormat="1" ht="24.75" customHeight="1" outlineLevel="1" x14ac:dyDescent="0.25">
      <c r="A120" s="135">
        <v>7</v>
      </c>
      <c r="B120" s="150" t="s">
        <v>2665</v>
      </c>
      <c r="C120" s="152" t="s">
        <v>31</v>
      </c>
      <c r="D120" s="63"/>
      <c r="E120" s="136"/>
      <c r="F120" s="136"/>
      <c r="G120" s="149" t="str">
        <f t="shared" si="5"/>
        <v/>
      </c>
      <c r="H120" s="64"/>
      <c r="I120" s="63"/>
      <c r="J120" s="63"/>
      <c r="K120" s="68"/>
      <c r="L120" s="100" t="str">
        <f>+IF(AND(K120&gt;0,O120="Ejecución"),(K120/877802)*Tabla28[[#This Row],[% participación]],IF(AND(K120&gt;0,O120&lt;&gt;"Ejecución"),"-",""))</f>
        <v/>
      </c>
      <c r="M120" s="65"/>
      <c r="N120" s="162" t="str">
        <f t="shared" si="6"/>
        <v/>
      </c>
      <c r="O120" s="151" t="s">
        <v>1150</v>
      </c>
      <c r="P120" s="79"/>
    </row>
    <row r="121" spans="1:16" s="7" customFormat="1" ht="24.75" customHeight="1" outlineLevel="1" x14ac:dyDescent="0.25">
      <c r="A121" s="135">
        <v>8</v>
      </c>
      <c r="B121" s="150" t="s">
        <v>2665</v>
      </c>
      <c r="C121" s="152" t="s">
        <v>31</v>
      </c>
      <c r="D121" s="63"/>
      <c r="E121" s="136"/>
      <c r="F121" s="136"/>
      <c r="G121" s="149" t="str">
        <f t="shared" si="5"/>
        <v/>
      </c>
      <c r="H121" s="102"/>
      <c r="I121" s="63"/>
      <c r="J121" s="63"/>
      <c r="K121" s="68"/>
      <c r="L121" s="100" t="str">
        <f>+IF(AND(K121&gt;0,O121="Ejecución"),(K121/877802)*Tabla28[[#This Row],[% participación]],IF(AND(K121&gt;0,O121&lt;&gt;"Ejecución"),"-",""))</f>
        <v/>
      </c>
      <c r="M121" s="65"/>
      <c r="N121" s="162" t="str">
        <f t="shared" si="6"/>
        <v/>
      </c>
      <c r="O121" s="151" t="s">
        <v>1150</v>
      </c>
      <c r="P121" s="79"/>
    </row>
    <row r="122" spans="1:16" s="7" customFormat="1" ht="24.75" customHeight="1" outlineLevel="1" x14ac:dyDescent="0.25">
      <c r="A122" s="135">
        <v>9</v>
      </c>
      <c r="B122" s="150" t="s">
        <v>2665</v>
      </c>
      <c r="C122" s="152" t="s">
        <v>31</v>
      </c>
      <c r="D122" s="63"/>
      <c r="E122" s="136"/>
      <c r="F122" s="136"/>
      <c r="G122" s="149" t="str">
        <f t="shared" si="5"/>
        <v/>
      </c>
      <c r="H122" s="64"/>
      <c r="I122" s="63"/>
      <c r="J122" s="63"/>
      <c r="K122" s="68"/>
      <c r="L122" s="100" t="str">
        <f>+IF(AND(K122&gt;0,O122="Ejecución"),(K122/877802)*Tabla28[[#This Row],[% participación]],IF(AND(K122&gt;0,O122&lt;&gt;"Ejecución"),"-",""))</f>
        <v/>
      </c>
      <c r="M122" s="65"/>
      <c r="N122" s="162" t="str">
        <f t="shared" si="6"/>
        <v/>
      </c>
      <c r="O122" s="151" t="s">
        <v>1150</v>
      </c>
      <c r="P122" s="79"/>
    </row>
    <row r="123" spans="1:16" s="7" customFormat="1" ht="24.75" customHeight="1" outlineLevel="1" x14ac:dyDescent="0.25">
      <c r="A123" s="135">
        <v>10</v>
      </c>
      <c r="B123" s="150" t="s">
        <v>2665</v>
      </c>
      <c r="C123" s="152" t="s">
        <v>31</v>
      </c>
      <c r="D123" s="63"/>
      <c r="E123" s="136"/>
      <c r="F123" s="136"/>
      <c r="G123" s="149" t="str">
        <f t="shared" si="5"/>
        <v/>
      </c>
      <c r="H123" s="64"/>
      <c r="I123" s="63"/>
      <c r="J123" s="63"/>
      <c r="K123" s="68"/>
      <c r="L123" s="100" t="str">
        <f>+IF(AND(K123&gt;0,O123="Ejecución"),(K123/877802)*Tabla28[[#This Row],[% participación]],IF(AND(K123&gt;0,O123&lt;&gt;"Ejecución"),"-",""))</f>
        <v/>
      </c>
      <c r="M123" s="65"/>
      <c r="N123" s="162" t="str">
        <f t="shared" si="6"/>
        <v/>
      </c>
      <c r="O123" s="151" t="s">
        <v>1150</v>
      </c>
      <c r="P123" s="79"/>
    </row>
    <row r="124" spans="1:16" s="7" customFormat="1" ht="24.75" customHeight="1" outlineLevel="1" x14ac:dyDescent="0.25">
      <c r="A124" s="135">
        <v>11</v>
      </c>
      <c r="B124" s="150" t="s">
        <v>2665</v>
      </c>
      <c r="C124" s="152" t="s">
        <v>31</v>
      </c>
      <c r="D124" s="63"/>
      <c r="E124" s="136"/>
      <c r="F124" s="136"/>
      <c r="G124" s="149" t="str">
        <f t="shared" si="5"/>
        <v/>
      </c>
      <c r="H124" s="64"/>
      <c r="I124" s="63"/>
      <c r="J124" s="63"/>
      <c r="K124" s="68"/>
      <c r="L124" s="100" t="str">
        <f>+IF(AND(K124&gt;0,O124="Ejecución"),(K124/877802)*Tabla28[[#This Row],[% participación]],IF(AND(K124&gt;0,O124&lt;&gt;"Ejecución"),"-",""))</f>
        <v/>
      </c>
      <c r="M124" s="65"/>
      <c r="N124" s="162" t="str">
        <f t="shared" si="6"/>
        <v/>
      </c>
      <c r="O124" s="151" t="s">
        <v>1150</v>
      </c>
      <c r="P124" s="79"/>
    </row>
    <row r="125" spans="1:16" s="7" customFormat="1" ht="24.75" customHeight="1" outlineLevel="1" x14ac:dyDescent="0.25">
      <c r="A125" s="135">
        <v>12</v>
      </c>
      <c r="B125" s="150" t="s">
        <v>2665</v>
      </c>
      <c r="C125" s="152" t="s">
        <v>31</v>
      </c>
      <c r="D125" s="63"/>
      <c r="E125" s="136"/>
      <c r="F125" s="136"/>
      <c r="G125" s="149" t="str">
        <f t="shared" si="5"/>
        <v/>
      </c>
      <c r="H125" s="64"/>
      <c r="I125" s="63"/>
      <c r="J125" s="63"/>
      <c r="K125" s="68"/>
      <c r="L125" s="100" t="str">
        <f>+IF(AND(K125&gt;0,O125="Ejecución"),(K125/877802)*Tabla28[[#This Row],[% participación]],IF(AND(K125&gt;0,O125&lt;&gt;"Ejecución"),"-",""))</f>
        <v/>
      </c>
      <c r="M125" s="65"/>
      <c r="N125" s="162" t="str">
        <f t="shared" si="6"/>
        <v/>
      </c>
      <c r="O125" s="151" t="s">
        <v>1150</v>
      </c>
      <c r="P125" s="79"/>
    </row>
    <row r="126" spans="1:16" s="7" customFormat="1" ht="24.75" customHeight="1" outlineLevel="1" x14ac:dyDescent="0.25">
      <c r="A126" s="135">
        <v>13</v>
      </c>
      <c r="B126" s="150" t="s">
        <v>2665</v>
      </c>
      <c r="C126" s="152" t="s">
        <v>31</v>
      </c>
      <c r="D126" s="63"/>
      <c r="E126" s="136"/>
      <c r="F126" s="136"/>
      <c r="G126" s="149" t="str">
        <f t="shared" si="5"/>
        <v/>
      </c>
      <c r="H126" s="64"/>
      <c r="I126" s="63"/>
      <c r="J126" s="63"/>
      <c r="K126" s="68"/>
      <c r="L126" s="100" t="str">
        <f>+IF(AND(K126&gt;0,O126="Ejecución"),(K126/877802)*Tabla28[[#This Row],[% participación]],IF(AND(K126&gt;0,O126&lt;&gt;"Ejecución"),"-",""))</f>
        <v/>
      </c>
      <c r="M126" s="65"/>
      <c r="N126" s="162" t="str">
        <f t="shared" si="6"/>
        <v/>
      </c>
      <c r="O126" s="151" t="s">
        <v>1150</v>
      </c>
      <c r="P126" s="79"/>
    </row>
    <row r="127" spans="1:16" s="7" customFormat="1" ht="24.75" customHeight="1" outlineLevel="1" x14ac:dyDescent="0.25">
      <c r="A127" s="135">
        <v>14</v>
      </c>
      <c r="B127" s="150" t="s">
        <v>2665</v>
      </c>
      <c r="C127" s="152" t="s">
        <v>31</v>
      </c>
      <c r="D127" s="63"/>
      <c r="E127" s="136"/>
      <c r="F127" s="136"/>
      <c r="G127" s="149" t="str">
        <f t="shared" si="5"/>
        <v/>
      </c>
      <c r="H127" s="64"/>
      <c r="I127" s="63"/>
      <c r="J127" s="63"/>
      <c r="K127" s="68"/>
      <c r="L127" s="100" t="str">
        <f>+IF(AND(K127&gt;0,O127="Ejecución"),(K127/877802)*Tabla28[[#This Row],[% participación]],IF(AND(K127&gt;0,O127&lt;&gt;"Ejecución"),"-",""))</f>
        <v/>
      </c>
      <c r="M127" s="65"/>
      <c r="N127" s="162" t="str">
        <f t="shared" si="6"/>
        <v/>
      </c>
      <c r="O127" s="151" t="s">
        <v>1150</v>
      </c>
      <c r="P127" s="79"/>
    </row>
    <row r="128" spans="1:16" s="7" customFormat="1" ht="24.75" customHeight="1" outlineLevel="1" x14ac:dyDescent="0.25">
      <c r="A128" s="135">
        <v>15</v>
      </c>
      <c r="B128" s="150" t="s">
        <v>2665</v>
      </c>
      <c r="C128" s="152" t="s">
        <v>31</v>
      </c>
      <c r="D128" s="63"/>
      <c r="E128" s="136"/>
      <c r="F128" s="136"/>
      <c r="G128" s="149" t="str">
        <f t="shared" si="5"/>
        <v/>
      </c>
      <c r="H128" s="64"/>
      <c r="I128" s="63"/>
      <c r="J128" s="63"/>
      <c r="K128" s="68"/>
      <c r="L128" s="100" t="str">
        <f>+IF(AND(K128&gt;0,O128="Ejecución"),(K128/877802)*Tabla28[[#This Row],[% participación]],IF(AND(K128&gt;0,O128&lt;&gt;"Ejecución"),"-",""))</f>
        <v/>
      </c>
      <c r="M128" s="65"/>
      <c r="N128" s="162" t="str">
        <f t="shared" si="6"/>
        <v/>
      </c>
      <c r="O128" s="151" t="s">
        <v>1150</v>
      </c>
      <c r="P128" s="79"/>
    </row>
    <row r="129" spans="1:16" s="7" customFormat="1" ht="24.75" customHeight="1" outlineLevel="1" x14ac:dyDescent="0.25">
      <c r="A129" s="135">
        <v>16</v>
      </c>
      <c r="B129" s="150" t="s">
        <v>2665</v>
      </c>
      <c r="C129" s="152" t="s">
        <v>31</v>
      </c>
      <c r="D129" s="63"/>
      <c r="E129" s="136"/>
      <c r="F129" s="136"/>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25">
      <c r="A130" s="135">
        <v>17</v>
      </c>
      <c r="B130" s="150" t="s">
        <v>2665</v>
      </c>
      <c r="C130" s="152" t="s">
        <v>31</v>
      </c>
      <c r="D130" s="63"/>
      <c r="E130" s="136"/>
      <c r="F130" s="136"/>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25">
      <c r="A131" s="135">
        <v>18</v>
      </c>
      <c r="B131" s="150" t="s">
        <v>2665</v>
      </c>
      <c r="C131" s="152" t="s">
        <v>31</v>
      </c>
      <c r="D131" s="63"/>
      <c r="E131" s="136"/>
      <c r="F131" s="136"/>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25">
      <c r="A132" s="135">
        <v>19</v>
      </c>
      <c r="B132" s="150" t="s">
        <v>2665</v>
      </c>
      <c r="C132" s="152" t="s">
        <v>31</v>
      </c>
      <c r="D132" s="63"/>
      <c r="E132" s="136"/>
      <c r="F132" s="136"/>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25">
      <c r="A133" s="135">
        <v>20</v>
      </c>
      <c r="B133" s="150" t="s">
        <v>2665</v>
      </c>
      <c r="C133" s="152" t="s">
        <v>31</v>
      </c>
      <c r="D133" s="63"/>
      <c r="E133" s="136"/>
      <c r="F133" s="136"/>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25">
      <c r="A134" s="135">
        <v>21</v>
      </c>
      <c r="B134" s="150" t="s">
        <v>2665</v>
      </c>
      <c r="C134" s="152" t="s">
        <v>31</v>
      </c>
      <c r="D134" s="63"/>
      <c r="E134" s="136"/>
      <c r="F134" s="136"/>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25">
      <c r="A135" s="135">
        <v>22</v>
      </c>
      <c r="B135" s="150" t="s">
        <v>2665</v>
      </c>
      <c r="C135" s="152" t="s">
        <v>31</v>
      </c>
      <c r="D135" s="63"/>
      <c r="E135" s="136"/>
      <c r="F135" s="136"/>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25">
      <c r="A136" s="135">
        <v>23</v>
      </c>
      <c r="B136" s="150" t="s">
        <v>2665</v>
      </c>
      <c r="C136" s="152" t="s">
        <v>31</v>
      </c>
      <c r="D136" s="63"/>
      <c r="E136" s="136"/>
      <c r="F136" s="136"/>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25">
      <c r="A137" s="135">
        <v>24</v>
      </c>
      <c r="B137" s="150" t="s">
        <v>2665</v>
      </c>
      <c r="C137" s="152" t="s">
        <v>31</v>
      </c>
      <c r="D137" s="63"/>
      <c r="E137" s="136"/>
      <c r="F137" s="136"/>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25">
      <c r="A138" s="135">
        <v>25</v>
      </c>
      <c r="B138" s="150" t="s">
        <v>2665</v>
      </c>
      <c r="C138" s="152" t="s">
        <v>31</v>
      </c>
      <c r="D138" s="63"/>
      <c r="E138" s="136"/>
      <c r="F138" s="136"/>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25">
      <c r="A139" s="135">
        <v>26</v>
      </c>
      <c r="B139" s="150" t="s">
        <v>2665</v>
      </c>
      <c r="C139" s="152" t="s">
        <v>31</v>
      </c>
      <c r="D139" s="63"/>
      <c r="E139" s="136"/>
      <c r="F139" s="136"/>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25">
      <c r="A140" s="135">
        <v>27</v>
      </c>
      <c r="B140" s="150" t="s">
        <v>2665</v>
      </c>
      <c r="C140" s="152" t="s">
        <v>31</v>
      </c>
      <c r="D140" s="63"/>
      <c r="E140" s="136"/>
      <c r="F140" s="136"/>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25">
      <c r="A141" s="135">
        <v>28</v>
      </c>
      <c r="B141" s="150" t="s">
        <v>2665</v>
      </c>
      <c r="C141" s="152" t="s">
        <v>31</v>
      </c>
      <c r="D141" s="63"/>
      <c r="E141" s="136"/>
      <c r="F141" s="136"/>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25">
      <c r="A142" s="135">
        <v>29</v>
      </c>
      <c r="B142" s="150" t="s">
        <v>2665</v>
      </c>
      <c r="C142" s="152" t="s">
        <v>31</v>
      </c>
      <c r="D142" s="63"/>
      <c r="E142" s="136"/>
      <c r="F142" s="136"/>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25">
      <c r="A143" s="135">
        <v>30</v>
      </c>
      <c r="B143" s="150" t="s">
        <v>2665</v>
      </c>
      <c r="C143" s="152" t="s">
        <v>31</v>
      </c>
      <c r="D143" s="63"/>
      <c r="E143" s="136"/>
      <c r="F143" s="136"/>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25">
      <c r="A144" s="135">
        <v>31</v>
      </c>
      <c r="B144" s="150" t="s">
        <v>2665</v>
      </c>
      <c r="C144" s="152" t="s">
        <v>31</v>
      </c>
      <c r="D144" s="63"/>
      <c r="E144" s="136"/>
      <c r="F144" s="136"/>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25">
      <c r="A145" s="135">
        <v>32</v>
      </c>
      <c r="B145" s="150" t="s">
        <v>2665</v>
      </c>
      <c r="C145" s="152" t="s">
        <v>31</v>
      </c>
      <c r="D145" s="63"/>
      <c r="E145" s="136"/>
      <c r="F145" s="136"/>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25">
      <c r="A146" s="135">
        <v>33</v>
      </c>
      <c r="B146" s="150" t="s">
        <v>2665</v>
      </c>
      <c r="C146" s="152" t="s">
        <v>31</v>
      </c>
      <c r="D146" s="63"/>
      <c r="E146" s="136"/>
      <c r="F146" s="136"/>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25">
      <c r="A147" s="135">
        <v>34</v>
      </c>
      <c r="B147" s="150" t="s">
        <v>2665</v>
      </c>
      <c r="C147" s="152" t="s">
        <v>31</v>
      </c>
      <c r="D147" s="63"/>
      <c r="E147" s="136"/>
      <c r="F147" s="136"/>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25">
      <c r="A148" s="135">
        <v>35</v>
      </c>
      <c r="B148" s="150" t="s">
        <v>2665</v>
      </c>
      <c r="C148" s="152" t="s">
        <v>31</v>
      </c>
      <c r="D148" s="63"/>
      <c r="E148" s="136"/>
      <c r="F148" s="136"/>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25">
      <c r="A149" s="135">
        <v>36</v>
      </c>
      <c r="B149" s="150" t="s">
        <v>2665</v>
      </c>
      <c r="C149" s="152" t="s">
        <v>31</v>
      </c>
      <c r="D149" s="63"/>
      <c r="E149" s="136"/>
      <c r="F149" s="136"/>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25">
      <c r="A150" s="135">
        <v>37</v>
      </c>
      <c r="B150" s="150" t="s">
        <v>2665</v>
      </c>
      <c r="C150" s="152" t="s">
        <v>31</v>
      </c>
      <c r="D150" s="63"/>
      <c r="E150" s="136"/>
      <c r="F150" s="136"/>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25">
      <c r="A151" s="135">
        <v>38</v>
      </c>
      <c r="B151" s="150" t="s">
        <v>2665</v>
      </c>
      <c r="C151" s="152" t="s">
        <v>31</v>
      </c>
      <c r="D151" s="63"/>
      <c r="E151" s="136"/>
      <c r="F151" s="136"/>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25">
      <c r="A152" s="135">
        <v>39</v>
      </c>
      <c r="B152" s="150" t="s">
        <v>2665</v>
      </c>
      <c r="C152" s="152" t="s">
        <v>31</v>
      </c>
      <c r="D152" s="63"/>
      <c r="E152" s="136"/>
      <c r="F152" s="136"/>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25">
      <c r="A153" s="135">
        <v>40</v>
      </c>
      <c r="B153" s="150" t="s">
        <v>2665</v>
      </c>
      <c r="C153" s="152" t="s">
        <v>31</v>
      </c>
      <c r="D153" s="63"/>
      <c r="E153" s="136"/>
      <c r="F153" s="136"/>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25">
      <c r="A154" s="135">
        <v>41</v>
      </c>
      <c r="B154" s="150" t="s">
        <v>2665</v>
      </c>
      <c r="C154" s="152" t="s">
        <v>31</v>
      </c>
      <c r="D154" s="63"/>
      <c r="E154" s="136"/>
      <c r="F154" s="136"/>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25">
      <c r="A155" s="135">
        <v>42</v>
      </c>
      <c r="B155" s="150" t="s">
        <v>2665</v>
      </c>
      <c r="C155" s="152" t="s">
        <v>31</v>
      </c>
      <c r="D155" s="63"/>
      <c r="E155" s="136"/>
      <c r="F155" s="136"/>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25">
      <c r="A156" s="135">
        <v>43</v>
      </c>
      <c r="B156" s="150" t="s">
        <v>2665</v>
      </c>
      <c r="C156" s="152" t="s">
        <v>31</v>
      </c>
      <c r="D156" s="63"/>
      <c r="E156" s="136"/>
      <c r="F156" s="136"/>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25">
      <c r="A157" s="135">
        <v>44</v>
      </c>
      <c r="B157" s="150" t="s">
        <v>2665</v>
      </c>
      <c r="C157" s="152" t="s">
        <v>31</v>
      </c>
      <c r="D157" s="63"/>
      <c r="E157" s="136"/>
      <c r="F157" s="136"/>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25">
      <c r="A158" s="135">
        <v>45</v>
      </c>
      <c r="B158" s="150" t="s">
        <v>2665</v>
      </c>
      <c r="C158" s="152" t="s">
        <v>31</v>
      </c>
      <c r="D158" s="63"/>
      <c r="E158" s="136"/>
      <c r="F158" s="136"/>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25">
      <c r="A159" s="135">
        <v>46</v>
      </c>
      <c r="B159" s="150" t="s">
        <v>2665</v>
      </c>
      <c r="C159" s="152" t="s">
        <v>31</v>
      </c>
      <c r="D159" s="63"/>
      <c r="E159" s="136"/>
      <c r="F159" s="136"/>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
      <c r="O161" s="16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5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3"/>
      <c r="Z178" s="154" t="str">
        <f>IF(Y178&gt;0,SUM(E180+Y178),"")</f>
        <v/>
      </c>
      <c r="AA178" s="19"/>
      <c r="AB178" s="19"/>
    </row>
    <row r="179" spans="1:28" ht="23.25" x14ac:dyDescent="0.25">
      <c r="A179" s="9"/>
      <c r="B179" s="222" t="s">
        <v>2669</v>
      </c>
      <c r="C179" s="222"/>
      <c r="D179" s="222"/>
      <c r="E179" s="160">
        <v>0.02</v>
      </c>
      <c r="F179" s="159">
        <v>0.02</v>
      </c>
      <c r="G179" s="154">
        <f>IF(F179&gt;0,SUM(E179+F179),"")</f>
        <v>0.04</v>
      </c>
      <c r="H179" s="5"/>
      <c r="I179" s="222" t="s">
        <v>2671</v>
      </c>
      <c r="J179" s="222"/>
      <c r="K179" s="222"/>
      <c r="L179" s="222"/>
      <c r="M179" s="161">
        <v>0.03</v>
      </c>
      <c r="O179" s="8"/>
      <c r="Q179" s="19"/>
      <c r="R179" s="148">
        <f>IF(M179&gt;0,SUM(L179+M179),"")</f>
        <v>0.03</v>
      </c>
      <c r="T179" s="19"/>
      <c r="U179" s="178" t="s">
        <v>1166</v>
      </c>
      <c r="V179" s="178"/>
      <c r="W179" s="178"/>
      <c r="X179" s="24">
        <v>0.02</v>
      </c>
      <c r="Y179" s="153"/>
      <c r="Z179" s="154" t="str">
        <f>IF(Y179&gt;0,SUM(E181+Y179),"")</f>
        <v/>
      </c>
      <c r="AA179" s="19"/>
      <c r="AB179" s="19"/>
    </row>
    <row r="180" spans="1:28" ht="23.25" hidden="1" x14ac:dyDescent="0.25">
      <c r="A180" s="9"/>
      <c r="B180" s="202"/>
      <c r="C180" s="202"/>
      <c r="D180" s="202"/>
      <c r="E180" s="158"/>
      <c r="H180" s="5"/>
      <c r="I180" s="202"/>
      <c r="J180" s="202"/>
      <c r="K180" s="202"/>
      <c r="L180" s="202"/>
      <c r="M180" s="5"/>
      <c r="O180" s="8"/>
      <c r="Q180" s="19"/>
      <c r="R180" s="148" t="str">
        <f>IF(S180&gt;0,SUM(L180+S180),"")</f>
        <v/>
      </c>
      <c r="S180" s="153"/>
      <c r="T180" s="19"/>
      <c r="U180" s="178" t="s">
        <v>1167</v>
      </c>
      <c r="V180" s="178"/>
      <c r="W180" s="178"/>
      <c r="X180" s="24">
        <v>0.03</v>
      </c>
      <c r="Y180" s="153"/>
      <c r="Z180" s="154" t="str">
        <f>IF(Y180&gt;0,SUM(E182+Y180),"")</f>
        <v/>
      </c>
      <c r="AA180" s="19"/>
      <c r="AB180" s="19"/>
    </row>
    <row r="181" spans="1:28" ht="23.25" hidden="1" x14ac:dyDescent="0.25">
      <c r="A181" s="9"/>
      <c r="B181" s="202"/>
      <c r="C181" s="202"/>
      <c r="D181" s="202"/>
      <c r="E181" s="158"/>
      <c r="H181" s="5"/>
      <c r="I181" s="202"/>
      <c r="J181" s="202"/>
      <c r="K181" s="202"/>
      <c r="L181" s="202"/>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2"/>
      <c r="C182" s="202"/>
      <c r="D182" s="202"/>
      <c r="E182" s="158"/>
      <c r="H182" s="5"/>
      <c r="I182" s="202"/>
      <c r="J182" s="202"/>
      <c r="K182" s="202"/>
      <c r="L182" s="202"/>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0.04</v>
      </c>
      <c r="D185" s="91" t="s">
        <v>2628</v>
      </c>
      <c r="E185" s="94">
        <f>+(C185*SUM(K20:K35))</f>
        <v>33395695.560000002</v>
      </c>
      <c r="F185" s="92"/>
      <c r="G185" s="93"/>
      <c r="H185" s="88"/>
      <c r="I185" s="90" t="s">
        <v>2627</v>
      </c>
      <c r="J185" s="155">
        <f>+SUM(M179:M183)</f>
        <v>0.03</v>
      </c>
      <c r="K185" s="203" t="s">
        <v>2628</v>
      </c>
      <c r="L185" s="203"/>
      <c r="M185" s="94">
        <f>+J185*(SUM(K20:K35))</f>
        <v>25046771.669999998</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37" t="s">
        <v>2636</v>
      </c>
      <c r="C192" s="237"/>
      <c r="E192" s="5" t="s">
        <v>20</v>
      </c>
      <c r="H192" s="26" t="s">
        <v>24</v>
      </c>
      <c r="J192" s="5" t="s">
        <v>2637</v>
      </c>
      <c r="K192" s="5"/>
      <c r="M192" s="5"/>
      <c r="N192" s="5"/>
      <c r="O192" s="8"/>
      <c r="Q192" s="143"/>
      <c r="R192" s="144"/>
      <c r="S192" s="144"/>
      <c r="T192" s="143"/>
    </row>
    <row r="193" spans="1:18" x14ac:dyDescent="0.25">
      <c r="A193" s="9"/>
      <c r="C193" s="176">
        <v>43340</v>
      </c>
      <c r="D193" s="5"/>
      <c r="E193" s="175">
        <v>2752</v>
      </c>
      <c r="F193" s="5"/>
      <c r="G193" s="5"/>
      <c r="H193" s="175" t="s">
        <v>2699</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2701</v>
      </c>
      <c r="J211" s="27" t="s">
        <v>2622</v>
      </c>
      <c r="K211" s="175" t="s">
        <v>2702</v>
      </c>
      <c r="L211" s="21"/>
      <c r="M211" s="21"/>
      <c r="N211" s="21"/>
      <c r="O211" s="8"/>
    </row>
    <row r="212" spans="1:15" x14ac:dyDescent="0.25">
      <c r="A212" s="9"/>
      <c r="B212" s="27" t="s">
        <v>2619</v>
      </c>
      <c r="C212" s="117" t="s">
        <v>2700</v>
      </c>
      <c r="D212" s="21"/>
      <c r="G212" s="27" t="s">
        <v>2621</v>
      </c>
      <c r="H212" s="177">
        <v>3114000556</v>
      </c>
      <c r="J212" s="27" t="s">
        <v>2623</v>
      </c>
      <c r="K212" s="175"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2020-12-29T05:04:05Z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