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IERRA DE INDIOS\Desktop\"/>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67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<sst xmlns="http://schemas.openxmlformats.org/spreadsheetml/2006/main" count="3116" uniqueCount="2703">
  <si>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</si>
  <si>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</si>
  <si>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</si>
  <si>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</si>
  <si>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</si>
  <si>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</si>
  <si>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</si>
  <si>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</si>
  <si>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</si>
  <si>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</si>
  <si>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</si>
  <si>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</si>
  <si>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</si>
  <si>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</si>
  <si>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</si>
  <si>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</si>
  <si>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</si>
  <si>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</si>
  <si>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</si>
  <si>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</si>
  <si>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</si>
  <si>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</si>
  <si>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</si>
  <si>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</si>
  <si>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</si>
  <si>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</si>
  <si>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</si>
  <si>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</si>
  <si>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</si>
  <si>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</si>
  <si>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</si>
  <si>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</si>
  <si>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</si>
  <si>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</si>
  <si>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</si>
  <si>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</si>
  <si>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</si>
  <si>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</si>
  <si>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</si>
  <si>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</si>
  <si>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</si>
  <si>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</si>
  <si>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</si>
  <si>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</si>
  <si>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</si>
  <si>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</si>
  <si>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</si>
  <si>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</si>
  <si>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</si>
  <si>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</si>
  <si>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</si>
  <si>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</si>
  <si>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</si>
  <si>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</si>
  <si>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</si>
  <si>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</si>
  <si>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</si>
  <si>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</si>
  <si>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</si>
  <si>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</si>
  <si>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</si>
  <si>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</si>
  <si>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</si>
  <si>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</si>
  <si>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</si>
  <si>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</si>
  <si>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</si>
  <si>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</si>
  <si>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</si>
  <si>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</si>
  <si>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</si>
  <si>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</si>
  <si>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</si>
  <si>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</si>
  <si>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</si>
  <si>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</si>
  <si>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</si>
  <si>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</si>
  <si>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</si>
  <si>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</si>
  <si>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</si>
  <si>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</si>
  <si>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</si>
  <si>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</si>
  <si>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</si>
  <si>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</si>
  <si>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</si>
  <si>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</si>
  <si>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</si>
  <si>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</si>
  <si>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</si>
  <si>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</si>
  <si>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</si>
  <si>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</si>
  <si>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</si>
  <si>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</si>
  <si>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</si>
  <si>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</si>
  <si>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</si>
  <si>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</si>
  <si>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</si>
  <si>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</si>
  <si>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</si>
  <si>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</si>
  <si>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</si>
  <si>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</si>
  <si>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</si>
  <si>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</si>
  <si>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</si>
  <si>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</si>
  <si>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</si>
  <si>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</si>
  <si>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</si>
  <si>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</si>
  <si>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</si>
  <si>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</si>
  <si>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</si>
  <si>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</si>
  <si>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</si>
  <si>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</si>
  <si>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</si>
  <si>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</si>
  <si>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</si>
  <si>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</si>
  <si>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</si>
  <si>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</si>
  <si>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</si>
  <si>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</si>
  <si>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</si>
  <si>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</si>
  <si>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</si>
  <si>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</si>
  <si>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</si>
  <si>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</si>
  <si>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</si>
  <si>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</si>
  <si>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</si>
  <si>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</si>
  <si>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</si>
  <si>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</si>
  <si>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</si>
  <si>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</si>
  <si>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</si>
  <si>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</si>
  <si>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</si>
  <si>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</si>
  <si>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</si>
  <si>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</si>
  <si>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</si>
  <si>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</si>
  <si>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</si>
  <si>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</si>
  <si>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</si>
  <si>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</si>
  <si>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</si>
  <si>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</si>
  <si>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</si>
  <si>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</si>
  <si>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</si>
  <si>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</si>
  <si>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</si>
  <si>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</si>
  <si>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</si>
  <si>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</si>
  <si>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</si>
  <si>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</si>
  <si>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</si>
  <si>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</si>
  <si>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</si>
  <si>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</si>
  <si>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</si>
  <si>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</si>
  <si>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</si>
  <si>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</si>
  <si>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</si>
  <si>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</si>
  <si>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</si>
  <si>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</si>
  <si>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</si>
  <si>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</si>
  <si>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</si>
  <si>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</si>
  <si>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</si>
  <si>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</si>
  <si>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</si>
  <si>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</si>
  <si>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</si>
  <si>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</si>
  <si>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</si>
  <si>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</si>
  <si>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</si>
  <si>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</si>
  <si>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</si>
  <si>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</si>
  <si>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</si>
  <si>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</si>
  <si>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</si>
  <si>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</si>
  <si>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</si>
  <si>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</si>
  <si>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</si>
  <si>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</si>
  <si>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</si>
  <si>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</si>
  <si>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</si>
  <si>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</si>
  <si>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</si>
  <si>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</si>
  <si>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</si>
  <si>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</si>
  <si>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</si>
  <si>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</si>
  <si>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</si>
  <si>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</si>
  <si>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</si>
  <si>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</si>
  <si>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</si>
  <si>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</si>
  <si>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</si>
  <si>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</si>
  <si>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</si>
  <si>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</si>
  <si>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</si>
  <si>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</si>
  <si>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</si>
  <si>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</si>
  <si>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</si>
  <si>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</si>
  <si>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</si>
  <si>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</si>
  <si>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</si>
  <si>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</si>
  <si>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</si>
  <si>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</si>
  <si>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</si>
  <si>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</si>
  <si>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</si>
  <si>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</si>
  <si>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</si>
  <si>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</si>
  <si>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</si>
  <si>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</si>
  <si>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</si>
  <si>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</si>
  <si>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</si>
  <si>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</si>
  <si>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</si>
  <si>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</si>
  <si>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</si>
  <si>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</si>
  <si>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</si>
  <si>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</si>
  <si>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</si>
  <si>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</si>
  <si>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</si>
  <si>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</si>
  <si>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</si>
  <si>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</si>
  <si>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</si>
  <si>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</si>
  <si>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</si>
  <si>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</si>
  <si>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</si>
  <si>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</si>
  <si>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</si>
  <si>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</si>
  <si>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</si>
  <si>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</si>
  <si>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</si>
  <si>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</si>
  <si>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</si>
  <si>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</si>
  <si>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</si>
  <si>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</si>
  <si>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</si>
  <si>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</si>
  <si>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</si>
  <si>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</si>
  <si>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</si>
  <si>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</si>
  <si>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</si>
  <si>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</si>
  <si>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</si>
  <si>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</si>
  <si>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</si>
  <si>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</si>
  <si>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</si>
  <si>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</si>
  <si>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</si>
  <si>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</si>
  <si>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</si>
  <si>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</si>
  <si>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</si>
  <si>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</si>
  <si>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</si>
  <si>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</si>
  <si>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</si>
  <si>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</si>
  <si>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</si>
  <si>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</si>
  <si>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</si>
  <si>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</si>
  <si>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</si>
  <si>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</si>
  <si>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</si>
  <si>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</si>
  <si>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</si>
  <si>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</si>
  <si>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</si>
  <si>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</si>
  <si>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</si>
  <si>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</si>
  <si>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</si>
  <si>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</si>
  <si>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</si>
  <si>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</si>
  <si>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</si>
  <si>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</si>
  <si>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</si>
  <si>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</si>
  <si>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</si>
  <si>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</si>
  <si>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</si>
  <si>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</si>
  <si>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</si>
  <si>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</si>
  <si>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</si>
  <si>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</si>
  <si>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</si>
  <si>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</si>
  <si>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</si>
  <si>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</si>
  <si>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</si>
  <si>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</si>
  <si>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</si>
  <si>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</si>
  <si>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</si>
  <si>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</si>
  <si>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</si>
  <si>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</si>
  <si>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</si>
  <si>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</si>
  <si>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</si>
  <si>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</si>
  <si>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</si>
  <si>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</si>
  <si>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</si>
  <si>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</si>
  <si>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</si>
  <si>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</si>
  <si>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</si>
  <si>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</si>
  <si>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</si>
  <si>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</si>
  <si>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</si>
  <si>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</si>
  <si>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</si>
  <si>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</si>
  <si>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</si>
  <si>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</si>
  <si>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</si>
  <si>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</si>
  <si>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</si>
  <si>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</si>
  <si>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</si>
  <si>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</si>
  <si>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</si>
  <si>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</si>
  <si>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</si>
  <si>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</si>
  <si>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</si>
  <si>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</si>
  <si>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</si>
  <si>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</si>
  <si>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</si>
  <si>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</si>
  <si>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</si>
  <si>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</si>
  <si>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</si>
  <si>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</si>
  <si>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</si>
  <si>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</si>
  <si>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</si>
  <si>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</si>
  <si>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</si>
  <si>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</si>
  <si>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</si>
  <si>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</si>
  <si>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</si>
  <si>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</si>
  <si>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</si>
  <si>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</si>
  <si>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</si>
  <si>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</si>
  <si>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</si>
  <si>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</si>
  <si>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</si>
  <si>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</si>
  <si>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</si>
  <si>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</si>
  <si>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</si>
  <si>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</si>
  <si>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</si>
  <si>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</si>
  <si>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</si>
  <si>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</si>
  <si>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</si>
  <si>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</si>
  <si>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</si>
  <si>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</si>
  <si>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</si>
  <si>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</si>
  <si>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</si>
  <si>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</si>
  <si>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</si>
  <si>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</si>
  <si>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</si>
  <si>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</si>
  <si>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</si>
  <si>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</si>
  <si>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</si>
  <si>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</si>
  <si>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</si>
  <si>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</si>
  <si>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</si>
  <si>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</si>
  <si>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</si>
  <si>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</si>
  <si>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</si>
  <si>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</si>
  <si>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</si>
  <si>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</si>
  <si>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</si>
  <si>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</si>
  <si>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</si>
  <si>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</si>
  <si>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</si>
  <si>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</si>
  <si>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</si>
  <si>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</si>
  <si>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</si>
  <si>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</si>
  <si>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</si>
  <si>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</si>
  <si>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</si>
  <si>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</si>
  <si>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</si>
  <si>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</si>
  <si>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</si>
  <si>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</si>
  <si>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</si>
  <si>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</si>
  <si>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</si>
  <si>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</si>
  <si>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</si>
  <si>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</si>
  <si>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</si>
  <si>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</si>
  <si>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</si>
  <si>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</si>
  <si>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</si>
  <si>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</si>
  <si>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</si>
  <si>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</si>
  <si>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</si>
  <si>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</si>
  <si>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</si>
  <si>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</si>
  <si>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</si>
  <si>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</si>
  <si>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</si>
  <si>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</si>
  <si>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</si>
  <si>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</si>
  <si>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</si>
  <si>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</si>
  <si>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</si>
  <si>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</si>
  <si>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</si>
  <si>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</si>
  <si>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</si>
  <si>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</si>
  <si>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</si>
  <si>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</si>
  <si>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</si>
  <si>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</si>
  <si>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</si>
  <si>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</si>
  <si>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</si>
  <si>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</si>
  <si>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</si>
  <si>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</si>
  <si>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</si>
  <si>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</si>
  <si>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</si>
  <si>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</si>
  <si>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</si>
  <si>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</si>
  <si>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</si>
  <si>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</si>
  <si>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</si>
  <si>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</si>
  <si>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</si>
  <si>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</si>
  <si>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</si>
  <si>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</si>
  <si>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</si>
  <si>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</si>
  <si>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</si>
  <si>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</si>
  <si>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</si>
  <si>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</si>
  <si>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</si>
  <si>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</si>
  <si>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</si>
  <si>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</si>
  <si>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</si>
  <si>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</si>
  <si>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</si>
  <si>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</si>
  <si>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</si>
  <si>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</si>
  <si>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</si>
  <si>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</si>
  <si>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</si>
  <si>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</si>
  <si>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</si>
  <si>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</si>
  <si>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</si>
  <si>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</si>
  <si>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</si>
  <si>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</si>
  <si>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</si>
  <si>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</si>
  <si>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</si>
  <si>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</si>
  <si>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</si>
  <si>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</si>
  <si>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</si>
  <si>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</si>
  <si>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</si>
  <si>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</si>
  <si>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</si>
  <si>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</si>
  <si>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</si>
  <si>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</si>
  <si>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</si>
  <si>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</si>
  <si>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</si>
  <si>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</si>
  <si>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</si>
  <si>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</si>
  <si>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</si>
  <si>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</si>
  <si>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</si>
  <si>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</si>
  <si>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</si>
  <si>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</si>
  <si>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</si>
  <si>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</si>
  <si>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</si>
  <si>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</si>
  <si>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</si>
  <si>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</si>
  <si>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</si>
  <si>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</si>
  <si>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</si>
  <si>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</si>
  <si>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</si>
  <si>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</si>
  <si>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</si>
  <si>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</si>
  <si>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</si>
  <si>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</si>
  <si>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</si>
  <si>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</si>
  <si>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</si>
  <si>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</si>
  <si>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</si>
  <si>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</si>
  <si>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</si>
  <si>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</si>
  <si>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</si>
  <si>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</si>
  <si>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</si>
  <si>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</si>
  <si>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</si>
  <si>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</si>
  <si>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</si>
  <si>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</si>
  <si>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</si>
  <si>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</si>
  <si>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</si>
  <si>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</si>
  <si>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</si>
  <si>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</si>
  <si>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</si>
  <si>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</si>
  <si>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</si>
  <si>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</si>
  <si>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</si>
  <si>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</si>
  <si>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</si>
  <si>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</si>
  <si>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</si>
  <si>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</si>
  <si>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</si>
  <si>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</si>
  <si>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</si>
  <si>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</si>
  <si>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</si>
  <si>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</si>
  <si>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</si>
  <si>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</si>
  <si>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</si>
  <si>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</si>
  <si>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</si>
  <si>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</si>
  <si>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</si>
  <si>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</si>
  <si>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</si>
  <si>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</si>
  <si>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</si>
  <si>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</si>
  <si>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</si>
  <si>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</si>
  <si>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</si>
  <si>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</si>
  <si>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</si>
  <si>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</si>
  <si>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</si>
  <si>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</si>
  <si>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</si>
  <si>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</si>
  <si>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</si>
  <si>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</si>
  <si>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</si>
  <si>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</si>
  <si>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</si>
  <si>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</si>
  <si>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</si>
  <si>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</si>
  <si>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</si>
  <si>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</si>
  <si>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</si>
  <si>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</si>
  <si>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</si>
  <si>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</si>
  <si>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</si>
  <si>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</si>
  <si>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</si>
  <si>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</si>
  <si>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</si>
  <si>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</si>
  <si>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</si>
  <si>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</si>
  <si>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</si>
  <si>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</si>
  <si>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</si>
  <si>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</si>
  <si>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</si>
  <si>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</si>
  <si>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</si>
  <si>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</si>
  <si>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</si>
  <si>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</si>
  <si>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</si>
  <si>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</si>
  <si>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</si>
  <si>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</si>
  <si>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</si>
  <si>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</si>
  <si>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</si>
  <si>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</si>
  <si>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</si>
  <si>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</si>
  <si>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</si>
  <si>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</si>
  <si>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</si>
  <si>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</si>
  <si>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</si>
  <si>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</si>
  <si>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</si>
  <si>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</si>
  <si>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</si>
  <si>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</si>
  <si>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</si>
  <si>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</si>
  <si>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</si>
  <si>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</si>
  <si>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</si>
  <si>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</si>
  <si>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</si>
  <si>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</si>
  <si>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</si>
  <si>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</si>
  <si>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</si>
  <si>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</si>
  <si>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</si>
  <si>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</si>
  <si>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</si>
  <si>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</si>
  <si>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</si>
  <si>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</si>
  <si>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</si>
  <si>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</si>
  <si>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</si>
  <si>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</si>
  <si>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</si>
  <si>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</si>
  <si>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</si>
  <si>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</si>
  <si>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</si>
  <si>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</si>
  <si>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</si>
  <si>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</si>
  <si>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</si>
  <si>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</si>
  <si>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</si>
  <si>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</si>
  <si>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</si>
  <si>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</si>
  <si>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</si>
  <si>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</si>
  <si>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</si>
  <si>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</si>
  <si>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</si>
  <si>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</si>
  <si>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</si>
  <si>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</si>
  <si>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</si>
  <si>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</si>
  <si>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</si>
  <si>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</si>
  <si>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</si>
  <si>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</si>
  <si>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</si>
  <si>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</si>
  <si>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</si>
  <si>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</si>
  <si>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</si>
  <si>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</si>
  <si>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</si>
  <si>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</si>
  <si>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</si>
  <si>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</si>
  <si>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</si>
  <si>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</si>
  <si>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</si>
  <si>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</si>
  <si>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</si>
  <si>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</si>
  <si>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</si>
  <si>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</si>
  <si>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</si>
  <si>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</si>
  <si>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</si>
  <si>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</si>
  <si>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</si>
  <si>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</si>
  <si>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</si>
  <si>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</si>
  <si>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</si>
  <si>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</si>
  <si>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</si>
  <si>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</si>
  <si>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</si>
  <si>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</si>
  <si>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</si>
  <si>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</si>
  <si>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</si>
  <si>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</si>
  <si>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</si>
  <si>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</si>
  <si>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</si>
  <si>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</si>
  <si>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</si>
  <si>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</si>
  <si>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</si>
  <si>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</si>
  <si>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</si>
  <si>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</si>
  <si>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</si>
  <si>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</si>
  <si>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</si>
  <si>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</si>
  <si>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</si>
  <si>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</si>
  <si>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</si>
  <si>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</si>
  <si>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</si>
  <si>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</si>
  <si>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</si>
  <si>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</si>
  <si>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</si>
  <si>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</si>
  <si>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</si>
  <si>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</si>
  <si>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</si>
  <si>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</si>
  <si>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</si>
  <si>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</si>
  <si>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</si>
  <si>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</si>
  <si>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</si>
  <si>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</si>
  <si>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</si>
  <si>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</si>
  <si>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</si>
  <si>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</si>
  <si>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</si>
  <si>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</si>
  <si>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</si>
  <si>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</si>
  <si>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</si>
  <si>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</si>
  <si>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</si>
  <si>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</si>
  <si>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</si>
  <si>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</si>
  <si>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</si>
  <si>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</si>
  <si>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</si>
  <si>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</si>
  <si>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</si>
  <si>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</si>
  <si>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</si>
  <si>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</si>
  <si>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</si>
  <si>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</si>
  <si>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</si>
  <si>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</si>
  <si>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</si>
  <si>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</si>
  <si>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</si>
  <si>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</si>
  <si>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</si>
  <si>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</si>
  <si>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</si>
  <si>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</si>
  <si>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</si>
  <si>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</si>
  <si>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</si>
  <si>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</si>
  <si>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</si>
  <si>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</si>
  <si>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</si>
  <si>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</si>
  <si>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</si>
  <si>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</si>
  <si>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</si>
  <si>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</si>
  <si>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</si>
  <si>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</si>
  <si>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</si>
  <si>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</si>
  <si>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</si>
  <si>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</si>
  <si>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</si>
  <si>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</si>
  <si>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</si>
  <si>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</si>
  <si>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</si>
  <si>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</si>
  <si>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</si>
  <si>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</si>
  <si>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</si>
  <si>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</si>
  <si>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</si>
  <si>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</si>
  <si>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</si>
  <si>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</si>
  <si>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</si>
  <si>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</si>
  <si>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</si>
  <si>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</si>
  <si>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</si>
  <si>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</si>
  <si>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</si>
  <si>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</si>
  <si>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</si>
  <si>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</si>
  <si>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</si>
  <si>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</si>
  <si>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</si>
  <si>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</si>
  <si>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</si>
  <si>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</si>
  <si>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</si>
  <si>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</si>
  <si>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</si>
  <si>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</si>
  <si>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</si>
  <si>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</si>
  <si>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</si>
  <si>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</si>
  <si>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</si>
  <si>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</si>
  <si>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</si>
  <si>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</si>
  <si>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</si>
  <si>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</si>
  <si>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</si>
  <si>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</si>
  <si>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</si>
  <si>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</si>
  <si>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</si>
  <si>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</si>
  <si>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</si>
  <si>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</si>
  <si>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</si>
  <si>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</si>
  <si>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</si>
  <si>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</si>
  <si>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</si>
  <si>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</si>
  <si>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</si>
  <si>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</si>
  <si>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</si>
  <si>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</si>
  <si>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</si>
  <si>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</si>
  <si>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</si>
  <si>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</si>
  <si>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</si>
  <si>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</si>
  <si>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</si>
  <si>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</si>
  <si>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</si>
  <si>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</si>
  <si>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</si>
  <si>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</si>
  <si>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</si>
  <si>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</si>
  <si>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</si>
  <si>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</si>
  <si>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</si>
  <si>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</si>
  <si>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</si>
  <si>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</si>
  <si>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</si>
  <si>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</si>
  <si>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</si>
  <si>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</si>
  <si>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</si>
  <si>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</si>
  <si>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</si>
  <si>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</si>
  <si>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</si>
  <si>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</si>
  <si>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</si>
  <si>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</si>
  <si>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</si>
  <si>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</si>
  <si>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</si>
  <si>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</si>
  <si>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</si>
  <si>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</si>
  <si>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</si>
  <si>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</si>
  <si>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</si>
  <si>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</si>
  <si>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</si>
  <si>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</si>
  <si>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</si>
  <si>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</si>
  <si>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</si>
  <si>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</si>
  <si>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</si>
  <si>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</si>
  <si>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</si>
  <si>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</si>
  <si>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</si>
  <si>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</si>
  <si>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</si>
  <si>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</si>
  <si>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</si>
  <si>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</si>
  <si>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</si>
  <si>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</si>
  <si>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</si>
  <si>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</si>
  <si>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</si>
  <si>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</si>
  <si>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</si>
  <si>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</si>
  <si>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</si>
  <si>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</si>
  <si>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</si>
  <si>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</si>
  <si>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</si>
  <si>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</si>
  <si>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</si>
  <si>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</si>
  <si>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</si>
  <si>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</si>
  <si>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</si>
  <si>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</si>
  <si>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</si>
  <si>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</si>
  <si>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</si>
  <si>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</si>
  <si>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</si>
  <si>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</si>
  <si>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</si>
  <si>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</si>
  <si>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</si>
  <si>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</si>
  <si>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</si>
  <si>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</si>
  <si>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</si>
  <si>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</si>
  <si>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</si>
  <si>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</si>
  <si>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</si>
  <si>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</si>
  <si>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</si>
  <si>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</si>
  <si>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</si>
  <si>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</si>
  <si>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</si>
  <si>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</si>
  <si>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</si>
  <si>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</si>
  <si>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</si>
  <si>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</si>
  <si>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</si>
  <si>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</si>
  <si>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</si>
  <si>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</si>
  <si>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</si>
  <si>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</si>
  <si>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</si>
  <si>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</si>
  <si>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</si>
  <si>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</si>
  <si>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</si>
  <si>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</si>
  <si>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</si>
  <si>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</si>
  <si>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</si>
  <si>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</si>
  <si>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</si>
  <si>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</si>
  <si>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</si>
  <si>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</si>
  <si>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</si>
  <si>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</si>
  <si>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</si>
  <si>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</si>
  <si>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</si>
  <si>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</si>
  <si>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</si>
  <si>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</si>
  <si>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</si>
  <si>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</si>
  <si>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</si>
  <si>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</si>
  <si>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</si>
  <si>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</si>
  <si>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</si>
  <si>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</si>
  <si>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</si>
  <si>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</si>
  <si>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</si>
  <si>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</si>
  <si>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</si>
  <si>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</si>
  <si>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</si>
  <si>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</si>
  <si>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</si>
  <si>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</si>
  <si>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</si>
  <si>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</si>
  <si>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</si>
  <si>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</si>
  <si>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</si>
  <si>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</si>
  <si>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</si>
  <si>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</si>
  <si>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</si>
  <si>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</si>
  <si>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</si>
  <si>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</si>
  <si>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</si>
  <si>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</si>
  <si>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</si>
  <si>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</si>
  <si>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</si>
  <si>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</si>
  <si>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</si>
  <si>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</si>
  <si>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</si>
  <si>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</si>
  <si>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</si>
  <si>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</si>
  <si>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</si>
  <si>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</si>
  <si>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</si>
  <si>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</si>
  <si>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</si>
  <si>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</si>
  <si>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</si>
  <si>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</si>
  <si>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</si>
  <si>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</si>
  <si>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</si>
  <si>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</si>
  <si>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</si>
  <si>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</si>
  <si>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</si>
  <si>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</si>
  <si>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</si>
  <si>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</si>
  <si>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</si>
  <si>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</si>
  <si>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</si>
  <si>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</si>
  <si>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</si>
  <si>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</si>
  <si>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</si>
  <si>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</si>
  <si>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</si>
  <si>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</si>
  <si>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</si>
  <si>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</si>
  <si>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</si>
  <si>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</si>
  <si>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</si>
  <si>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</si>
  <si>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</si>
  <si>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</si>
  <si>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</si>
  <si>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</si>
  <si>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</si>
  <si>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</si>
  <si>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</si>
  <si>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</si>
  <si>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</si>
  <si>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</si>
  <si>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</si>
  <si>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</si>
  <si>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</si>
  <si>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</si>
  <si>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</si>
  <si>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</si>
  <si>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</si>
  <si>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</si>
  <si>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</si>
  <si>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</si>
  <si>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</si>
  <si>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</si>
  <si>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</si>
  <si>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</si>
  <si>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</si>
  <si>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</si>
  <si>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</si>
  <si>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</si>
  <si>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</si>
  <si>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</si>
  <si>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</si>
  <si>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</si>
  <si>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</si>
  <si>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</si>
  <si>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</si>
  <si>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</si>
  <si>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</si>
  <si>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</si>
  <si>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</si>
  <si>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</si>
  <si>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</si>
  <si>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</si>
  <si>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</si>
  <si>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</si>
  <si>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</si>
  <si>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</si>
  <si>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</si>
  <si>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</si>
  <si>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</si>
  <si>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</si>
  <si>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</si>
  <si>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</si>
  <si>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</si>
  <si>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</si>
  <si>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</si>
  <si>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</si>
  <si>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</si>
  <si>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</si>
  <si>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</si>
  <si>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</si>
  <si>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</si>
  <si>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</si>
  <si>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</si>
  <si>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</si>
  <si>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</si>
  <si>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</si>
  <si>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</si>
  <si>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</si>
  <si>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</si>
  <si>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</si>
  <si>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</si>
  <si>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</si>
  <si>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</si>
  <si>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</si>
  <si>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</si>
  <si>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</si>
  <si>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</si>
  <si>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</si>
  <si>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</si>
  <si>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</si>
  <si>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</si>
  <si>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</si>
  <si>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</si>
  <si>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</si>
  <si>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</si>
  <si>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</si>
  <si>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</si>
  <si>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</si>
  <si>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</si>
  <si>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</si>
  <si>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</si>
  <si>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</si>
  <si>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</si>
  <si>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</si>
  <si>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</si>
  <si>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</si>
  <si>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</si>
  <si>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</si>
  <si>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</si>
  <si>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</si>
  <si>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</si>
  <si>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</si>
  <si>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</si>
  <si>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</si>
  <si>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</si>
  <si>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</si>
  <si>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</si>
  <si>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</si>
  <si>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</si>
  <si>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</si>
  <si>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</si>
  <si>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</si>
  <si>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</si>
  <si>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</si>
  <si>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</si>
  <si>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</si>
  <si>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</si>
  <si>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</si>
  <si>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</si>
  <si>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</si>
  <si>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</si>
  <si>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</si>
  <si>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</si>
  <si>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</si>
  <si>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</si>
  <si>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</si>
  <si>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</si>
  <si>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</si>
  <si>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</si>
  <si>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</si>
  <si>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</si>
  <si>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</si>
  <si>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</si>
  <si>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</si>
  <si>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</si>
  <si>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</si>
  <si>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</si>
  <si>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</si>
  <si>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</si>
  <si>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</si>
  <si>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</si>
  <si>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</si>
  <si>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</si>
  <si>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</si>
  <si>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</si>
  <si>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</si>
  <si>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</si>
  <si>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</si>
  <si>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</si>
  <si>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</si>
  <si>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</si>
  <si>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</si>
  <si>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</si>
  <si>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</si>
  <si>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</si>
  <si>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</si>
  <si>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</si>
  <si>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</si>
  <si>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</si>
  <si>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</si>
  <si>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</si>
  <si>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</si>
  <si>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</si>
  <si>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</si>
  <si>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</si>
  <si>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</si>
  <si>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</si>
  <si>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</si>
  <si>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</si>
  <si>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</si>
  <si>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</si>
  <si>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</si>
  <si>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</si>
  <si>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</si>
  <si>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</si>
  <si>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</si>
  <si>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</si>
  <si>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</si>
  <si>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</si>
  <si>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</si>
  <si>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</si>
  <si>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</si>
  <si>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</si>
  <si>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</si>
  <si>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</si>
  <si>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</si>
  <si>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</si>
  <si>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</si>
  <si>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</si>
  <si>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</si>
  <si>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</si>
  <si>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</si>
  <si>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</si>
  <si>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</si>
  <si>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</si>
  <si>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</si>
  <si>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</si>
  <si>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</si>
  <si>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</si>
  <si>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</si>
  <si>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</si>
  <si>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</si>
  <si>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</si>
  <si>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</si>
  <si>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</si>
  <si>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</si>
  <si>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</si>
  <si>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</si>
  <si>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</si>
  <si>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</si>
  <si>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</si>
  <si>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</si>
  <si>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</si>
  <si>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</si>
  <si>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</si>
  <si>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</si>
  <si>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</si>
  <si>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</si>
  <si>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</si>
  <si>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</si>
  <si>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</si>
  <si>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</si>
  <si>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</si>
  <si>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</si>
  <si>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</si>
  <si>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</si>
  <si>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</si>
  <si>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</si>
  <si>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</si>
  <si>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</si>
  <si>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</si>
  <si>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</si>
  <si>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</si>
  <si>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</si>
  <si>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</si>
  <si>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</si>
  <si>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</si>
  <si>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</si>
  <si>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</si>
  <si>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</si>
  <si>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</si>
  <si>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</si>
  <si>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</si>
  <si>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</si>
  <si>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</si>
  <si>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</si>
  <si>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</si>
  <si>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</si>
  <si>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</si>
  <si>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</si>
  <si>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</si>
  <si>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</si>
  <si>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</si>
  <si>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</si>
  <si>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</si>
  <si>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</si>
  <si>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</si>
  <si>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</si>
  <si>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</si>
  <si>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</si>
  <si>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</si>
  <si>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</si>
  <si>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</si>
  <si>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</si>
  <si>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</si>
  <si>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</si>
  <si>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</si>
  <si>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</si>
  <si>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</si>
  <si>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</si>
  <si>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</si>
  <si>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</si>
  <si>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</si>
  <si>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</si>
  <si>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</si>
  <si>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</si>
  <si>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</si>
  <si>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</si>
  <si>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</si>
  <si>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</si>
  <si>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</si>
  <si>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</si>
  <si>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</si>
  <si>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</si>
  <si>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</si>
  <si>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</si>
  <si>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</si>
  <si>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</si>
  <si>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</si>
  <si>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</si>
  <si>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</si>
  <si>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</si>
  <si>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</si>
  <si>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</si>
  <si>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</si>
  <si>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</si>
  <si>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</si>
  <si>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</si>
  <si>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</si>
  <si>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</si>
  <si>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</si>
  <si>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</si>
  <si>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</si>
  <si>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</si>
  <si>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</si>
  <si>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</si>
  <si>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</si>
  <si>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</si>
  <si>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</si>
  <si>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</si>
  <si>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</si>
  <si>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</si>
  <si>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</si>
  <si>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</si>
  <si>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</si>
  <si>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</si>
  <si>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</si>
  <si>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</si>
  <si>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</si>
  <si>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</si>
  <si>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</si>
  <si>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</si>
  <si>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</si>
  <si>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</si>
  <si>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</si>
  <si>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</si>
  <si>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</si>
  <si>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</si>
  <si>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</si>
  <si>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</si>
  <si>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</si>
  <si>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</si>
  <si>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</si>
  <si>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</si>
  <si>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</si>
  <si>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</si>
  <si>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</si>
  <si>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</si>
  <si>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</si>
  <si>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</si>
  <si>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</si>
  <si>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</si>
  <si>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</si>
  <si>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</si>
  <si>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</si>
  <si>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</si>
  <si>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</si>
  <si>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</si>
  <si>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</si>
  <si>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</si>
  <si>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</si>
  <si>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</si>
  <si>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</si>
  <si>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</si>
  <si>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</si>
  <si>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</si>
  <si>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</si>
  <si>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</si>
  <si>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</si>
  <si>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</si>
  <si>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</si>
  <si>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</si>
  <si>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</si>
  <si>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</si>
  <si>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</si>
  <si>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</si>
  <si>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</si>
  <si>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</si>
  <si>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</si>
  <si>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</si>
  <si>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</si>
  <si>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</si>
  <si>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</si>
  <si>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</si>
  <si>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</si>
  <si>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</si>
  <si>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</si>
  <si>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</si>
  <si>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</si>
  <si>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</si>
  <si>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</si>
  <si>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</si>
  <si>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</si>
  <si>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</si>
  <si>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</si>
  <si>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</si>
  <si>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</si>
  <si>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</si>
  <si>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</si>
  <si>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</si>
  <si>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</si>
  <si>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</si>
  <si>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</si>
  <si>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</si>
  <si>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</si>
  <si>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</si>
  <si>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</si>
  <si>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</si>
  <si>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</si>
  <si>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</si>
  <si>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</si>
  <si>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</si>
  <si>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</si>
  <si>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</si>
  <si>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</si>
  <si>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</si>
  <si>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</si>
  <si>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</si>
  <si>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</si>
  <si>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</si>
  <si>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</si>
  <si>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</si>
  <si>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</si>
  <si>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</si>
  <si>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</si>
  <si>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</si>
  <si>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</si>
  <si>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</si>
  <si>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</si>
  <si>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</si>
  <si>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</si>
  <si>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</si>
  <si>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</si>
  <si>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</si>
  <si>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</si>
  <si>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</si>
  <si>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</si>
  <si>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</si>
  <si>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</si>
  <si>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</si>
  <si>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</si>
  <si>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</si>
  <si>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</si>
  <si>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</si>
  <si>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</si>
  <si>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</si>
  <si>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</si>
  <si>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</si>
  <si>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</si>
  <si>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</si>
  <si>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</si>
  <si>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</si>
  <si>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</si>
  <si>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</si>
  <si>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</si>
  <si>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</si>
  <si>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</si>
  <si>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</si>
  <si>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</si>
  <si>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</si>
  <si>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</si>
  <si>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</si>
  <si>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</si>
  <si>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</si>
  <si>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</si>
  <si>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</si>
  <si>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</si>
  <si>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</si>
  <si>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</si>
  <si>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</si>
  <si>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</si>
  <si>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</si>
  <si>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</si>
  <si>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</si>
  <si>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</si>
  <si>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</si>
  <si>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</si>
  <si>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</si>
  <si>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</si>
  <si>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</si>
  <si>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</si>
  <si>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</si>
  <si>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</si>
  <si>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</si>
  <si>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</si>
  <si>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</si>
  <si>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</si>
  <si>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</si>
  <si>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</si>
  <si>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</si>
  <si>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</si>
  <si>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</si>
  <si>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</si>
  <si>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</si>
  <si>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</si>
  <si>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</si>
  <si>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</si>
  <si>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</si>
  <si>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</si>
  <si>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</si>
  <si>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</si>
  <si>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</si>
  <si>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</si>
  <si>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</si>
  <si>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</si>
  <si>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</si>
  <si>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</si>
  <si>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</si>
  <si>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</si>
  <si>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</si>
  <si>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</si>
  <si>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</si>
  <si>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</si>
  <si>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</si>
  <si>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</si>
  <si>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</si>
  <si>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</si>
  <si>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</si>
  <si>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</si>
  <si>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</si>
  <si>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</si>
  <si>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</si>
  <si>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</si>
  <si>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</si>
  <si>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</si>
  <si>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</si>
  <si>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</si>
  <si>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</si>
  <si>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</si>
  <si>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</si>
  <si>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</si>
  <si>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</si>
  <si>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</si>
  <si>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</si>
  <si>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</si>
  <si>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</si>
  <si>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</si>
  <si>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</si>
  <si>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</si>
  <si>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</si>
  <si>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</si>
  <si>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</si>
  <si>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</si>
  <si>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</si>
  <si>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</si>
  <si>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</si>
  <si>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</si>
  <si>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</si>
  <si>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</si>
  <si>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</si>
  <si>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</si>
  <si>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</si>
  <si>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</si>
  <si>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</si>
  <si>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</si>
  <si>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</si>
  <si>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</si>
  <si>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</si>
  <si>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</si>
  <si>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</si>
  <si>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</si>
  <si>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</si>
  <si>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</si>
  <si>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</si>
  <si>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</si>
  <si>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</si>
  <si>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</si>
  <si>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</si>
  <si>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</si>
  <si>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</si>
  <si>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</si>
  <si>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</si>
  <si>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</si>
  <si>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</si>
  <si>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</si>
  <si>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</si>
  <si>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</si>
  <si>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</si>
  <si>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</si>
  <si>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</si>
  <si>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</si>
  <si>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</si>
  <si>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</si>
  <si>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</si>
  <si>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</si>
  <si>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</si>
  <si>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</si>
  <si>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</si>
  <si>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</si>
  <si>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</si>
  <si>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</si>
  <si>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</si>
  <si>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</si>
  <si>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</si>
  <si>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</si>
  <si>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</si>
  <si>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</si>
  <si>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</si>
  <si>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</si>
  <si>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</si>
  <si>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</si>
  <si>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</si>
  <si>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</si>
  <si>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</si>
  <si>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</si>
  <si>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</si>
  <si>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</si>
  <si>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</si>
  <si>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</si>
  <si>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</si>
  <si>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</si>
  <si>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</si>
  <si>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</si>
  <si>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</si>
  <si>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</si>
  <si>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</si>
  <si>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</si>
  <si>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</si>
  <si>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</si>
  <si>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</si>
  <si>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</si>
  <si>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</si>
  <si>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</si>
  <si>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</si>
  <si>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</si>
  <si>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</si>
  <si>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</si>
  <si>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</si>
  <si>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</si>
  <si>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</si>
  <si>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</si>
  <si>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</si>
  <si>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</si>
  <si>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</si>
  <si>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</si>
  <si>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</si>
  <si>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</si>
  <si>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</si>
  <si>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</si>
  <si>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</si>
  <si>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</si>
  <si>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</si>
  <si>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</si>
  <si>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</si>
  <si>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</si>
  <si>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</si>
  <si>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</si>
  <si>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</si>
  <si>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</si>
  <si>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</si>
  <si>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</si>
  <si>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</si>
  <si>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</si>
  <si>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</si>
  <si>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</si>
  <si>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</si>
  <si>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</si>
  <si>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</si>
  <si>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</si>
  <si>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</si>
  <si>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</si>
  <si>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</si>
  <si>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</si>
  <si>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</si>
  <si>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</si>
  <si>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</si>
  <si>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</si>
  <si>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</si>
  <si>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</si>
  <si>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</si>
  <si>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</si>
  <si>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</si>
  <si>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</si>
  <si>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</si>
  <si>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</si>
  <si>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</si>
  <si>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</si>
  <si>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</si>
  <si>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</si>
  <si>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</si>
  <si>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</si>
  <si>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</si>
  <si>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</si>
  <si>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</si>
  <si>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</si>
  <si>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</si>
  <si>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</si>
  <si>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</si>
  <si>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</si>
  <si>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</si>
  <si>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</si>
  <si>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</si>
  <si>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</si>
  <si>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</si>
  <si>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</si>
  <si>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</si>
  <si>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</si>
  <si>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</si>
  <si>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</si>
  <si>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</si>
  <si>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</si>
  <si>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</si>
  <si>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</si>
  <si>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</si>
  <si>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</si>
  <si>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</si>
  <si>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</si>
  <si>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</si>
  <si>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</si>
  <si>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</si>
  <si>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</si>
  <si>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</si>
  <si>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</si>
  <si>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</si>
  <si>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</si>
  <si>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</si>
  <si>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</si>
  <si>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</si>
  <si>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</si>
  <si>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</si>
  <si>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</si>
  <si>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</si>
  <si>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</si>
  <si>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</si>
  <si>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</si>
  <si>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</si>
  <si>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</si>
  <si>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</si>
  <si>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</si>
  <si>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</si>
  <si>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</si>
  <si>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</si>
  <si>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</si>
  <si>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</si>
  <si>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</si>
  <si>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</si>
  <si>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</si>
  <si>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</si>
  <si>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</si>
  <si>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</si>
  <si>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</si>
  <si>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</si>
  <si>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</si>
  <si>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</si>
  <si>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</si>
  <si>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</si>
  <si>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</si>
  <si>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</si>
  <si>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</si>
  <si>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</si>
  <si>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</si>
  <si>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</si>
  <si>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</si>
  <si>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</si>
  <si>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</si>
  <si>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</si>
  <si>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</si>
  <si>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</si>
  <si>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</si>
  <si>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</si>
  <si>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</si>
  <si>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</si>
  <si>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</si>
  <si>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</si>
  <si>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</si>
  <si>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</si>
  <si>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</si>
  <si>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</si>
  <si>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</si>
  <si>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</si>
  <si>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</si>
  <si>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</si>
  <si>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</si>
  <si>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</si>
  <si>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</si>
  <si>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</si>
  <si>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</si>
  <si>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</si>
  <si>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</si>
  <si>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</si>
  <si>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</si>
  <si>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</si>
  <si>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</si>
  <si>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</si>
  <si>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</si>
  <si>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</si>
  <si>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</si>
  <si>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</si>
  <si>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</si>
  <si>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</si>
  <si>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</si>
  <si>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</si>
  <si>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</si>
  <si>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</si>
  <si>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</si>
  <si>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</si>
  <si>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</si>
  <si>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</si>
  <si>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</si>
  <si>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</si>
  <si>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</si>
  <si>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</si>
  <si>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</si>
  <si>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</si>
  <si>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</si>
  <si>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</si>
  <si>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</si>
  <si>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</si>
  <si>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</si>
  <si>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</si>
  <si>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</si>
  <si>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</si>
  <si>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</si>
  <si>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</si>
  <si>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</si>
  <si>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</si>
  <si>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</si>
  <si>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</si>
  <si>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</si>
  <si>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</si>
  <si>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</si>
  <si>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</si>
  <si>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</si>
  <si>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</si>
  <si>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</si>
  <si>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</si>
  <si>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</si>
  <si>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</si>
  <si>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</si>
  <si>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</si>
  <si>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</si>
  <si>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</si>
  <si>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</si>
  <si>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</si>
  <si>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</si>
  <si>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</si>
  <si>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</si>
  <si>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</si>
  <si>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</si>
  <si>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</si>
  <si>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</si>
  <si>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</si>
  <si>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</si>
  <si>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</si>
  <si>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</si>
  <si>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</si>
  <si>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</si>
  <si>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</si>
  <si>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</si>
  <si>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</si>
  <si>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</si>
  <si>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</si>
  <si>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</si>
  <si>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</si>
  <si>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</si>
  <si>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</si>
  <si>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</si>
  <si>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</si>
  <si>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</si>
  <si>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</si>
  <si>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</si>
  <si>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</si>
  <si>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</si>
  <si>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</si>
  <si>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</si>
  <si>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</si>
  <si>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</si>
  <si>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</si>
  <si>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</si>
  <si>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</si>
  <si>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</si>
  <si>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</si>
  <si>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</si>
  <si>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</si>
  <si>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</si>
  <si>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</si>
  <si>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</si>
  <si>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</si>
  <si>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</si>
  <si>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</si>
  <si>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</si>
  <si>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</si>
  <si>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</si>
  <si>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</si>
  <si>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</si>
  <si>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</si>
  <si>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</si>
  <si>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</si>
  <si>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</si>
  <si>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</si>
  <si>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</si>
  <si>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</si>
  <si>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</si>
  <si>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</si>
  <si>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</si>
  <si>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</si>
  <si>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</si>
  <si>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</si>
  <si>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</si>
  <si>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</si>
  <si>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</si>
  <si>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</si>
  <si>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</si>
  <si>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</si>
  <si>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</si>
  <si>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</si>
  <si>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</si>
  <si>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</si>
  <si>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</si>
  <si>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</si>
  <si>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</si>
  <si>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</si>
  <si>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</si>
  <si>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</si>
  <si>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</si>
  <si>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</si>
  <si>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</si>
  <si>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</si>
  <si>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</si>
  <si>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</si>
  <si>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</si>
  <si>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</si>
  <si>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</si>
  <si>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</si>
  <si>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</si>
  <si>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</si>
  <si>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</si>
  <si>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</si>
  <si>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</si>
  <si>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</si>
  <si>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</si>
  <si>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</si>
  <si>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</si>
  <si>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</si>
  <si>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</si>
  <si>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</si>
  <si>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</si>
  <si>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</si>
  <si>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</si>
  <si>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</si>
  <si>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</si>
  <si>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</si>
  <si>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</si>
  <si>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</si>
  <si>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</si>
  <si>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</si>
  <si>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</si>
  <si>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</si>
  <si>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</si>
  <si>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</si>
  <si>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</si>
  <si>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</si>
  <si>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</si>
  <si>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</si>
  <si>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</si>
  <si>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</si>
  <si>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</si>
  <si>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</si>
  <si>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</si>
  <si>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</si>
  <si>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</si>
  <si>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</si>
  <si>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</si>
  <si>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</si>
  <si>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</si>
  <si>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</si>
  <si>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</si>
  <si>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</si>
  <si>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</si>
  <si>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</si>
  <si>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</si>
  <si>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</si>
  <si>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</si>
  <si>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</si>
  <si>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</si>
  <si>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</si>
  <si>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</si>
  <si>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</si>
  <si>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</si>
  <si>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</si>
  <si>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</si>
  <si>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</si>
  <si>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</si>
  <si>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</si>
  <si>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</si>
  <si>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</si>
  <si>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</si>
  <si>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</si>
  <si>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</si>
  <si>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</si>
  <si>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</si>
  <si>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</si>
  <si>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</si>
  <si>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</si>
  <si>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</si>
  <si>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</si>
  <si>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</si>
  <si>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</si>
  <si>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</si>
  <si>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</si>
  <si>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</si>
  <si>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</si>
  <si>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</si>
  <si>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</si>
  <si>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</si>
  <si>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</si>
  <si>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</si>
  <si>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</si>
  <si>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</si>
  <si>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</si>
  <si>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</si>
  <si>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</si>
  <si>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</si>
  <si>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</si>
  <si>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</si>
  <si>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</si>
  <si>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</si>
  <si>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</si>
  <si>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</si>
  <si>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</si>
  <si>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</si>
  <si>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</si>
  <si>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</si>
  <si>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</si>
  <si>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</si>
  <si>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</si>
  <si>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</si>
  <si>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</si>
  <si>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</si>
  <si>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</si>
  <si>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</si>
  <si>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</si>
  <si>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</si>
  <si>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</si>
  <si>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</si>
  <si>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</si>
  <si>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</si>
  <si>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</si>
  <si>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</si>
  <si>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</si>
  <si>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</si>
  <si>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</si>
  <si>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</si>
  <si>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</si>
  <si>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</si>
  <si>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</si>
  <si>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</si>
  <si>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</si>
  <si>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</si>
  <si>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</si>
  <si>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</si>
  <si>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</si>
  <si>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</si>
  <si>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</si>
  <si>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</si>
  <si>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</si>
  <si>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</si>
  <si>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</si>
  <si>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</si>
  <si>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</si>
  <si>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</si>
  <si>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</si>
  <si>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</si>
  <si>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</si>
  <si>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</si>
  <si>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</si>
  <si>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</si>
  <si>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</si>
  <si>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</si>
  <si>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</si>
  <si>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</si>
  <si>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</si>
  <si>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</si>
  <si>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</si>
  <si>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</si>
  <si>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</si>
  <si>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</si>
  <si>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</si>
  <si>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</si>
  <si>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</si>
  <si>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</si>
  <si>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</si>
  <si>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</si>
  <si>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</si>
  <si>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</si>
  <si>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</si>
  <si>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</si>
  <si>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</si>
  <si>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</si>
  <si>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</si>
  <si>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</si>
  <si>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</si>
  <si>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</si>
  <si>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</si>
  <si>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</si>
  <si>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</si>
  <si>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</si>
  <si>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</si>
  <si>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</si>
  <si>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</si>
  <si>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</si>
  <si>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</si>
  <si>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</si>
  <si>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</si>
  <si>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</si>
  <si>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</si>
  <si>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</si>
  <si>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</si>
  <si>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</si>
  <si>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</si>
  <si>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</si>
  <si>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</si>
  <si>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</si>
  <si>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</si>
  <si>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</si>
  <si>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</si>
  <si>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</si>
  <si>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</si>
  <si>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</si>
  <si>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</si>
  <si>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</si>
  <si>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</si>
  <si>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</si>
  <si>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</si>
  <si>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</si>
  <si>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</si>
  <si>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</si>
  <si>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</si>
  <si>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</si>
  <si>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</si>
  <si>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</si>
  <si>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</si>
  <si>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</si>
  <si>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</si>
  <si>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</si>
  <si>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</si>
  <si>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</si>
  <si>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</si>
  <si>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</si>
  <si>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</si>
  <si>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</si>
  <si>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</si>
  <si>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</si>
  <si>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</si>
  <si>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</si>
  <si>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</si>
  <si>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</si>
  <si>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</si>
  <si>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</si>
  <si>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</si>
  <si>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</si>
  <si>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</si>
  <si>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</si>
  <si>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</si>
  <si>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</si>
  <si>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</si>
  <si>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</si>
  <si>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</si>
  <si>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</si>
  <si>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</si>
  <si>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</si>
  <si>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</si>
  <si>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</si>
  <si>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</si>
  <si>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</si>
  <si>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</si>
  <si>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</si>
  <si>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</si>
  <si>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</si>
  <si>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</si>
  <si>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</si>
  <si>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</si>
  <si>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</si>
  <si>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</si>
  <si>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</si>
  <si>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</si>
  <si>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</si>
  <si>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</si>
  <si>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</si>
  <si>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</si>
  <si>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</si>
  <si>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</si>
  <si>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</si>
  <si>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</si>
  <si>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</si>
  <si>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</si>
  <si>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</si>
  <si>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</si>
  <si>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</si>
  <si>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</si>
  <si>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</si>
  <si>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</si>
  <si>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</si>
  <si>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</si>
  <si>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</si>
  <si>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</si>
  <si>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</si>
  <si>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</si>
  <si>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</si>
  <si>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</si>
  <si>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</si>
  <si>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</si>
  <si>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</si>
  <si>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</si>
  <si>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</si>
  <si>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</si>
  <si>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</si>
  <si>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</si>
  <si>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</si>
  <si>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</si>
  <si>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</si>
  <si>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</si>
  <si>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</si>
  <si>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</si>
  <si>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</si>
  <si>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</si>
  <si>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</si>
  <si>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</si>
  <si>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</si>
  <si>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</si>
  <si>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</si>
  <si>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</si>
  <si>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</si>
  <si>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</si>
  <si>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</si>
  <si>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</si>
  <si>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</si>
  <si>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</si>
  <si>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</si>
  <si>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</si>
  <si>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</si>
  <si>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</si>
  <si>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</si>
  <si>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</si>
  <si>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</si>
  <si>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</si>
  <si>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</si>
  <si>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</si>
  <si>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</si>
  <si>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</si>
  <si>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</si>
  <si>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</si>
  <si>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</si>
  <si>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</si>
  <si>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</si>
  <si>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</si>
  <si>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</si>
  <si>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</si>
  <si>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</si>
  <si>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</si>
  <si>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</si>
  <si>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</si>
  <si>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</si>
  <si>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</si>
  <si>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</si>
  <si>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</si>
  <si>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</si>
  <si>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</si>
  <si>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</si>
  <si>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</si>
  <si>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</si>
  <si>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</si>
  <si>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</si>
  <si>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</si>
  <si>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</si>
  <si>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</si>
  <si>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</si>
  <si>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</si>
  <si>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</si>
  <si>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</si>
  <si>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</si>
  <si>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</si>
  <si>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</si>
  <si>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</si>
  <si>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</si>
  <si>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</si>
  <si>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</si>
  <si>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</si>
  <si>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</si>
  <si>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</si>
  <si>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</si>
  <si>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</si>
  <si>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</si>
  <si>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</si>
  <si>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</si>
  <si>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</si>
  <si>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</si>
  <si>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</si>
  <si>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</si>
  <si>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</si>
  <si>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</si>
  <si>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</si>
  <si>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</si>
  <si>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</si>
  <si>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</si>
  <si>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</si>
  <si>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</si>
  <si>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</si>
  <si>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</si>
  <si>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</si>
  <si>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</si>
  <si>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</si>
  <si>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</si>
  <si>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</si>
  <si>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</si>
  <si>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</si>
  <si>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</si>
  <si>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</si>
  <si>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</si>
  <si>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</si>
  <si>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</si>
  <si>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</si>
  <si>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</si>
  <si>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</si>
  <si>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</si>
  <si>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</si>
  <si>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</si>
  <si>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</si>
  <si>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</si>
  <si>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</si>
  <si>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</si>
  <si>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</si>
  <si>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</si>
  <si>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</si>
  <si>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</si>
  <si>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</si>
  <si>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</si>
  <si>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</si>
  <si>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</si>
  <si>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</si>
  <si>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</si>
  <si>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</si>
  <si>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</si>
  <si>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</si>
  <si>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</si>
  <si>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</si>
  <si>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</si>
  <si>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</si>
  <si>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</si>
  <si>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</si>
  <si>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</si>
  <si>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</si>
  <si>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</si>
  <si>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</si>
  <si>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</si>
  <si>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</si>
  <si>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</si>
  <si>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</si>
  <si>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</si>
  <si>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</si>
  <si>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</si>
  <si>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</si>
  <si>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</si>
  <si>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</si>
  <si>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</si>
  <si>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</si>
  <si>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</si>
  <si>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</si>
  <si>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</si>
  <si>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</si>
  <si>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</si>
  <si>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</si>
  <si>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</si>
  <si>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</si>
  <si>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</si>
  <si>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</si>
  <si>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</si>
  <si>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</si>
  <si>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</si>
  <si>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</si>
  <si>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</si>
  <si>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</si>
  <si>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</si>
  <si>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</si>
  <si>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</si>
  <si>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</si>
  <si>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</si>
  <si>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</si>
  <si>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</si>
  <si>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</si>
  <si>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</si>
  <si>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</si>
  <si>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</si>
  <si>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</si>
  <si>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</si>
  <si>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</si>
  <si>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</si>
  <si>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</si>
  <si>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</si>
  <si>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</si>
  <si>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</si>
  <si>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</si>
  <si>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</si>
  <si>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</si>
  <si>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</si>
  <si>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</si>
  <si>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</si>
  <si>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</si>
  <si>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</si>
  <si>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</si>
  <si>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</si>
  <si>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</si>
  <si>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</si>
  <si>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</si>
  <si>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</si>
  <si>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</si>
  <si>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</si>
  <si>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</si>
  <si>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</si>
  <si>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</si>
  <si>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</si>
  <si>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</si>
  <si>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</si>
  <si>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</si>
  <si>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</si>
  <si>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</si>
  <si>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</si>
  <si>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</si>
  <si>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</si>
  <si>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</si>
  <si>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</si>
  <si>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</si>
  <si>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</si>
  <si>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</si>
  <si>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</si>
  <si>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</si>
  <si>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</si>
  <si>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</si>
  <si>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</si>
  <si>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</si>
  <si>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</si>
  <si>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</si>
  <si>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</si>
  <si>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</si>
  <si>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</si>
  <si>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</si>
  <si>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</si>
  <si>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</si>
  <si>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</si>
  <si>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</si>
  <si>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</si>
  <si>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</si>
  <si>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</si>
  <si>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</si>
  <si>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</si>
  <si>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</si>
  <si>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</si>
  <si>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</si>
  <si>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</si>
  <si>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</si>
  <si>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</si>
  <si>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</si>
  <si>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</si>
  <si>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</si>
  <si>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</si>
  <si>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</si>
  <si>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</si>
  <si>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</si>
  <si>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</si>
  <si>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</si>
  <si>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</si>
  <si>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</si>
  <si>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</si>
  <si>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</si>
  <si>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</si>
  <si>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</si>
  <si>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</si>
  <si>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</si>
  <si>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</si>
  <si>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</si>
  <si>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</si>
  <si>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</si>
  <si>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</si>
  <si>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</si>
  <si>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</si>
  <si>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</si>
  <si>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</si>
  <si>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</si>
  <si>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</si>
  <si>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</si>
  <si>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</si>
  <si>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</si>
  <si>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</si>
  <si>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</si>
  <si>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</si>
  <si>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</si>
  <si>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</si>
  <si>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</si>
  <si>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</si>
  <si>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</si>
  <si>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</si>
  <si>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</si>
  <si>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</si>
  <si>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</si>
  <si>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</si>
  <si>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</si>
  <si>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</si>
  <si>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</si>
  <si>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</si>
  <si>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</si>
  <si>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</si>
  <si>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</si>
  <si>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</si>
  <si>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</si>
  <si>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</si>
  <si>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</si>
  <si>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</si>
  <si>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</si>
  <si>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</si>
  <si>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</si>
  <si>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</si>
  <si>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</si>
  <si>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</si>
  <si>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</si>
  <si>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</si>
  <si>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</si>
  <si>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</si>
  <si>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</si>
  <si>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</si>
  <si>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</si>
  <si>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</si>
  <si>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</si>
  <si>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</si>
  <si>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</si>
  <si>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</si>
  <si>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</si>
  <si>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</si>
  <si>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</si>
  <si>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</si>
  <si>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</si>
  <si>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</si>
  <si>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</si>
  <si>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</si>
  <si>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</si>
  <si>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</si>
  <si>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</si>
  <si>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</si>
  <si>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</si>
  <si>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</si>
  <si>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</si>
  <si>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</si>
  <si>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</si>
  <si>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</si>
  <si>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</si>
  <si>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</si>
  <si>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</si>
  <si>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</si>
  <si>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</si>
  <si>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</si>
  <si>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</si>
  <si>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</si>
  <si>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</si>
  <si>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</si>
  <si>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</si>
  <si>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</si>
  <si>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</si>
  <si>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</si>
  <si>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</si>
  <si>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</si>
  <si>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</si>
  <si>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</si>
  <si>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</si>
  <si>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</si>
  <si>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</si>
  <si>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</si>
  <si>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</si>
  <si>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</si>
  <si>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</si>
  <si>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</si>
  <si>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</si>
  <si>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</si>
  <si>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</si>
  <si>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</si>
  <si>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</si>
  <si>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</si>
  <si>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</si>
  <si>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</si>
  <si>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</si>
  <si>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</si>
  <si>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</si>
  <si>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</si>
  <si>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2021-70-10001727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</si>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</sst>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3440206</xdr:colOff>
      <xdr:row>206</xdr:row>
      <xdr:rowOff>89647</xdr:rowOff>
    </xdr:from>
    <xdr:to>
      <xdr:col>3</xdr:col>
      <xdr:colOff>38923</xdr:colOff>
      <xdr:row>209</xdr:row>
      <xdr:rowOff>150627</xdr:rowOff>
    </xdr:to>
    <xdr:pic>
      <xdr:nvPicPr>
        <xdr:cNvPr id="4" name="Imagen 3"/>
        <xdr:cNvPicPr>
          <a:picLocks noChangeAspect="1"/>
        </xdr:cNvPicPr>
      </xdr:nvPicPr>
      <xdr:blipFill>
        <a:blip xmlns:r="http://schemas.openxmlformats.org/officeDocument/2006/relationships" r:embed="rId2"/>
        <a:stretch>
          <a:fillRect/>
        </a:stretch>
      </xdr:blipFill>
      <xdr:spPr>
        <a:xfrm>
          <a:off x="3910853" y="63066706"/>
          <a:ext cx="2380952" cy="733333"/>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1" zoomScale="85" zoomScaleNormal="85" zoomScaleSheetLayoutView="40" zoomScalePageLayoutView="40" workbookViewId="0">
      <selection activeCell="E209" sqref="E20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2638</v>
      </c>
      <c r="B6" s="202"/>
      <c r="C6" s="202"/>
      <c r="D6" s="202"/>
      <c r="E6" s="202"/>
      <c r="F6" s="202"/>
      <c r="G6" s="202"/>
      <c r="H6" s="202"/>
      <c r="I6" s="202"/>
      <c r="J6" s="202"/>
      <c r="K6" s="202"/>
      <c r="L6" s="202"/>
      <c r="M6" s="202"/>
      <c r="N6" s="202"/>
      <c r="O6" s="20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7" t="str">
        <f>HYPERLINK("#MI_Oferente_Singular!A114","CAPACIDAD RESIDUAL")</f>
        <v>CAPACIDAD RESIDUAL</v>
      </c>
      <c r="F8" s="238"/>
      <c r="G8" s="239"/>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7" t="str">
        <f>HYPERLINK("#MI_Oferente_Singular!A162","TALENTO HUMANO")</f>
        <v>TALENTO HUMANO</v>
      </c>
      <c r="F9" s="238"/>
      <c r="G9" s="239"/>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7" t="str">
        <f>HYPERLINK("#MI_Oferente_Singular!F162","INFRAESTRUCTURA")</f>
        <v>INFRAESTRUCTURA</v>
      </c>
      <c r="F10" s="238"/>
      <c r="G10" s="239"/>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2701</v>
      </c>
      <c r="D15" s="35"/>
      <c r="E15" s="35"/>
      <c r="F15" s="5"/>
      <c r="G15" s="32" t="s">
        <v>1168</v>
      </c>
      <c r="H15" s="103" t="s">
        <v>453</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900301477</v>
      </c>
      <c r="C20" s="5"/>
      <c r="D20" s="73"/>
      <c r="E20" s="5"/>
      <c r="F20" s="5"/>
      <c r="G20" s="5"/>
      <c r="H20" s="240"/>
      <c r="I20" s="146" t="s">
        <v>453</v>
      </c>
      <c r="J20" s="147" t="s">
        <v>981</v>
      </c>
      <c r="K20" s="148">
        <v>2036322900</v>
      </c>
      <c r="L20" s="149"/>
      <c r="M20" s="149">
        <v>44561</v>
      </c>
      <c r="N20" s="132">
        <f>+(M20-L20)/30</f>
        <v>1485.3666666666666</v>
      </c>
      <c r="O20" s="135"/>
      <c r="U20" s="131"/>
      <c r="V20" s="105">
        <f ca="1">NOW()</f>
        <v>44193.916709722223</v>
      </c>
      <c r="W20" s="105">
        <f ca="1">NOW()</f>
        <v>44193.916709722223</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235" t="str">
        <f>VLOOKUP(B20,EAS!A2:B1439,2,0)</f>
        <v>FUNDACION HUMANITARIA CAMINO VERDES</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t="s">
        <v>2702</v>
      </c>
      <c r="J39" s="230"/>
      <c r="K39" s="230"/>
      <c r="L39" s="230"/>
      <c r="M39" s="230"/>
      <c r="N39" s="230"/>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3"/>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2690</v>
      </c>
      <c r="E48" s="142">
        <v>42718</v>
      </c>
      <c r="F48" s="142">
        <v>43085</v>
      </c>
      <c r="G48" s="156">
        <f>IF(AND(E48&lt;&gt;"",F48&lt;&gt;""),((F48-E48)/30),"")</f>
        <v>12.233333333333333</v>
      </c>
      <c r="H48" s="119" t="s">
        <v>2692</v>
      </c>
      <c r="I48" s="119" t="s">
        <v>1154</v>
      </c>
      <c r="J48" s="112" t="s">
        <v>698</v>
      </c>
      <c r="K48" s="120">
        <v>1400017411</v>
      </c>
      <c r="L48" s="113" t="s">
        <v>1148</v>
      </c>
      <c r="M48" s="114">
        <v>1</v>
      </c>
      <c r="N48" s="113" t="s">
        <v>27</v>
      </c>
      <c r="O48" s="113" t="s">
        <v>1148</v>
      </c>
      <c r="P48" s="78"/>
    </row>
    <row r="49" spans="1:16" s="6" customFormat="1" ht="24.75" customHeight="1" x14ac:dyDescent="0.25">
      <c r="A49" s="140">
        <v>2</v>
      </c>
      <c r="B49" s="119" t="s">
        <v>2665</v>
      </c>
      <c r="C49" s="111" t="s">
        <v>31</v>
      </c>
      <c r="D49" s="118" t="s">
        <v>2687</v>
      </c>
      <c r="E49" s="142">
        <v>42397</v>
      </c>
      <c r="F49" s="142">
        <v>42719</v>
      </c>
      <c r="G49" s="156">
        <f t="shared" ref="G49:G50" si="2">IF(AND(E49&lt;&gt;"",F49&lt;&gt;""),((F49-E49)/30),"")</f>
        <v>10.733333333333333</v>
      </c>
      <c r="H49" s="119" t="s">
        <v>2693</v>
      </c>
      <c r="I49" s="119" t="s">
        <v>1154</v>
      </c>
      <c r="J49" s="112" t="s">
        <v>698</v>
      </c>
      <c r="K49" s="120">
        <v>835932131</v>
      </c>
      <c r="L49" s="113" t="s">
        <v>1148</v>
      </c>
      <c r="M49" s="114">
        <v>1</v>
      </c>
      <c r="N49" s="113" t="s">
        <v>27</v>
      </c>
      <c r="O49" s="113" t="s">
        <v>26</v>
      </c>
      <c r="P49" s="78"/>
    </row>
    <row r="50" spans="1:16" s="6" customFormat="1" ht="24.75" customHeight="1" x14ac:dyDescent="0.25">
      <c r="A50" s="140">
        <v>3</v>
      </c>
      <c r="B50" s="119" t="s">
        <v>2665</v>
      </c>
      <c r="C50" s="111" t="s">
        <v>31</v>
      </c>
      <c r="D50" s="118" t="s">
        <v>2689</v>
      </c>
      <c r="E50" s="142">
        <v>42718</v>
      </c>
      <c r="F50" s="142">
        <v>43084</v>
      </c>
      <c r="G50" s="156">
        <f t="shared" si="2"/>
        <v>12.2</v>
      </c>
      <c r="H50" s="116" t="s">
        <v>2694</v>
      </c>
      <c r="I50" s="119" t="s">
        <v>711</v>
      </c>
      <c r="J50" s="112" t="s">
        <v>713</v>
      </c>
      <c r="K50" s="120">
        <v>755137800</v>
      </c>
      <c r="L50" s="113" t="s">
        <v>1148</v>
      </c>
      <c r="M50" s="114">
        <v>1</v>
      </c>
      <c r="N50" s="113" t="s">
        <v>27</v>
      </c>
      <c r="O50" s="113" t="s">
        <v>26</v>
      </c>
      <c r="P50" s="78"/>
    </row>
    <row r="51" spans="1:16" s="6" customFormat="1" ht="24.75" customHeight="1" outlineLevel="1" x14ac:dyDescent="0.25">
      <c r="A51" s="140">
        <v>4</v>
      </c>
      <c r="B51" s="119" t="s">
        <v>2665</v>
      </c>
      <c r="C51" s="111" t="s">
        <v>31</v>
      </c>
      <c r="D51" s="118" t="s">
        <v>2688</v>
      </c>
      <c r="E51" s="142">
        <v>42718</v>
      </c>
      <c r="F51" s="142">
        <v>43084</v>
      </c>
      <c r="G51" s="156">
        <f t="shared" ref="G51:G107" si="3">IF(AND(E51&lt;&gt;"",F51&lt;&gt;""),((F51-E51)/30),"")</f>
        <v>12.2</v>
      </c>
      <c r="H51" s="119" t="s">
        <v>2695</v>
      </c>
      <c r="I51" s="119" t="s">
        <v>711</v>
      </c>
      <c r="J51" s="112" t="s">
        <v>713</v>
      </c>
      <c r="K51" s="120">
        <v>1744827700</v>
      </c>
      <c r="L51" s="113" t="s">
        <v>1148</v>
      </c>
      <c r="M51" s="114">
        <v>1</v>
      </c>
      <c r="N51" s="113" t="s">
        <v>27</v>
      </c>
      <c r="O51" s="113" t="s">
        <v>26</v>
      </c>
      <c r="P51" s="78"/>
    </row>
    <row r="52" spans="1:16" s="7" customFormat="1" ht="24.75" customHeight="1" outlineLevel="1" x14ac:dyDescent="0.25">
      <c r="A52" s="141">
        <v>5</v>
      </c>
      <c r="B52" s="119" t="s">
        <v>2665</v>
      </c>
      <c r="C52" s="111" t="s">
        <v>31</v>
      </c>
      <c r="D52" s="118" t="s">
        <v>2681</v>
      </c>
      <c r="E52" s="142">
        <v>42397</v>
      </c>
      <c r="F52" s="142">
        <v>42674</v>
      </c>
      <c r="G52" s="156">
        <f t="shared" si="3"/>
        <v>9.2333333333333325</v>
      </c>
      <c r="H52" s="116" t="s">
        <v>2696</v>
      </c>
      <c r="I52" s="119" t="s">
        <v>711</v>
      </c>
      <c r="J52" s="112" t="s">
        <v>713</v>
      </c>
      <c r="K52" s="120">
        <v>1375730480</v>
      </c>
      <c r="L52" s="113" t="s">
        <v>1148</v>
      </c>
      <c r="M52" s="114">
        <v>1</v>
      </c>
      <c r="N52" s="113" t="s">
        <v>27</v>
      </c>
      <c r="O52" s="113" t="s">
        <v>26</v>
      </c>
      <c r="P52" s="79"/>
    </row>
    <row r="53" spans="1:16" s="7" customFormat="1" ht="24.75" customHeight="1" outlineLevel="1" x14ac:dyDescent="0.25">
      <c r="A53" s="141">
        <v>6</v>
      </c>
      <c r="B53" s="119" t="s">
        <v>2665</v>
      </c>
      <c r="C53" s="111" t="s">
        <v>31</v>
      </c>
      <c r="D53" s="118" t="s">
        <v>2686</v>
      </c>
      <c r="E53" s="142">
        <v>43405</v>
      </c>
      <c r="F53" s="142">
        <v>43434</v>
      </c>
      <c r="G53" s="156">
        <f t="shared" si="3"/>
        <v>0.96666666666666667</v>
      </c>
      <c r="H53" s="116" t="s">
        <v>2697</v>
      </c>
      <c r="I53" s="119" t="s">
        <v>711</v>
      </c>
      <c r="J53" s="112" t="s">
        <v>713</v>
      </c>
      <c r="K53" s="120">
        <v>162739300</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42">
        <v>42397</v>
      </c>
      <c r="F54" s="142">
        <v>42722</v>
      </c>
      <c r="G54" s="156">
        <f t="shared" si="3"/>
        <v>10.833333333333334</v>
      </c>
      <c r="H54" s="116" t="s">
        <v>2697</v>
      </c>
      <c r="I54" s="119" t="s">
        <v>711</v>
      </c>
      <c r="J54" s="112" t="s">
        <v>713</v>
      </c>
      <c r="K54" s="115">
        <v>2234745062</v>
      </c>
      <c r="L54" s="113" t="s">
        <v>1148</v>
      </c>
      <c r="M54" s="114">
        <v>1</v>
      </c>
      <c r="N54" s="113" t="s">
        <v>27</v>
      </c>
      <c r="O54" s="113" t="s">
        <v>1148</v>
      </c>
      <c r="P54" s="79"/>
    </row>
    <row r="55" spans="1:16" s="7" customFormat="1" ht="24.75" customHeight="1" outlineLevel="1" x14ac:dyDescent="0.25">
      <c r="A55" s="141">
        <v>8</v>
      </c>
      <c r="B55" s="119" t="s">
        <v>2665</v>
      </c>
      <c r="C55" s="111" t="s">
        <v>31</v>
      </c>
      <c r="D55" s="118" t="s">
        <v>2682</v>
      </c>
      <c r="E55" s="142">
        <v>43484</v>
      </c>
      <c r="F55" s="142">
        <v>43761</v>
      </c>
      <c r="G55" s="156">
        <f t="shared" si="3"/>
        <v>9.2333333333333325</v>
      </c>
      <c r="H55" s="116" t="s">
        <v>2697</v>
      </c>
      <c r="I55" s="119" t="s">
        <v>711</v>
      </c>
      <c r="J55" s="112" t="s">
        <v>713</v>
      </c>
      <c r="K55" s="115">
        <v>728285028</v>
      </c>
      <c r="L55" s="113" t="s">
        <v>1148</v>
      </c>
      <c r="M55" s="114">
        <v>1</v>
      </c>
      <c r="N55" s="113" t="s">
        <v>27</v>
      </c>
      <c r="O55" s="113" t="s">
        <v>1148</v>
      </c>
      <c r="P55" s="79"/>
    </row>
    <row r="56" spans="1:16" s="7" customFormat="1" ht="24.75" customHeight="1" outlineLevel="1" x14ac:dyDescent="0.25">
      <c r="A56" s="141">
        <v>9</v>
      </c>
      <c r="B56" s="119" t="s">
        <v>2665</v>
      </c>
      <c r="C56" s="111" t="s">
        <v>31</v>
      </c>
      <c r="D56" s="118" t="s">
        <v>2683</v>
      </c>
      <c r="E56" s="142">
        <v>43486</v>
      </c>
      <c r="F56" s="142">
        <v>43797</v>
      </c>
      <c r="G56" s="156">
        <f t="shared" si="3"/>
        <v>10.366666666666667</v>
      </c>
      <c r="H56" s="119" t="s">
        <v>2698</v>
      </c>
      <c r="I56" s="119" t="s">
        <v>711</v>
      </c>
      <c r="J56" s="112" t="s">
        <v>712</v>
      </c>
      <c r="K56" s="115">
        <v>1072249024</v>
      </c>
      <c r="L56" s="113" t="s">
        <v>1148</v>
      </c>
      <c r="M56" s="114">
        <v>1</v>
      </c>
      <c r="N56" s="113" t="s">
        <v>27</v>
      </c>
      <c r="O56" s="113" t="s">
        <v>1148</v>
      </c>
      <c r="P56" s="79"/>
    </row>
    <row r="57" spans="1:16" s="7" customFormat="1" ht="24.75" customHeight="1" outlineLevel="1" x14ac:dyDescent="0.25">
      <c r="A57" s="141">
        <v>10</v>
      </c>
      <c r="B57" s="119" t="s">
        <v>2665</v>
      </c>
      <c r="C57" s="65" t="s">
        <v>31</v>
      </c>
      <c r="D57" s="118" t="s">
        <v>2684</v>
      </c>
      <c r="E57" s="142">
        <v>43495</v>
      </c>
      <c r="F57" s="142">
        <v>43822</v>
      </c>
      <c r="G57" s="156">
        <f t="shared" si="3"/>
        <v>10.9</v>
      </c>
      <c r="H57" s="119" t="s">
        <v>2699</v>
      </c>
      <c r="I57" s="119" t="s">
        <v>1154</v>
      </c>
      <c r="J57" s="63" t="s">
        <v>698</v>
      </c>
      <c r="K57" s="120">
        <v>10979353600</v>
      </c>
      <c r="L57" s="65" t="s">
        <v>1148</v>
      </c>
      <c r="M57" s="114">
        <v>1</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3" t="s">
        <v>9</v>
      </c>
      <c r="J112" s="19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2685</v>
      </c>
      <c r="E114" s="142">
        <v>43880</v>
      </c>
      <c r="F114" s="142">
        <v>44196</v>
      </c>
      <c r="G114" s="156">
        <f>IF(AND(E114&lt;&gt;"",F114&lt;&gt;""),((F114-E114)/30),"")</f>
        <v>10.533333333333333</v>
      </c>
      <c r="H114" s="116" t="s">
        <v>2696</v>
      </c>
      <c r="I114" s="118" t="s">
        <v>1154</v>
      </c>
      <c r="J114" s="118" t="s">
        <v>698</v>
      </c>
      <c r="K114" s="120">
        <v>3195108142</v>
      </c>
      <c r="L114" s="100">
        <f>+IF(AND(K114&gt;0,O114="Ejecución"),(K114/877802)*Tabla28[[#This Row],[% participación]],IF(AND(K114&gt;0,O114&lt;&gt;"Ejecución"),"-",""))</f>
        <v>254.79273223346496</v>
      </c>
      <c r="M114" s="121" t="s">
        <v>2700</v>
      </c>
      <c r="N114" s="169">
        <v>7.0000000000000007E-2</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1" t="s">
        <v>13</v>
      </c>
      <c r="B162" s="202"/>
      <c r="C162" s="202"/>
      <c r="D162" s="202"/>
      <c r="E162" s="203"/>
      <c r="F162" s="202" t="s">
        <v>15</v>
      </c>
      <c r="G162" s="202"/>
      <c r="H162" s="202"/>
      <c r="I162" s="201" t="s">
        <v>16</v>
      </c>
      <c r="J162" s="202"/>
      <c r="K162" s="202"/>
      <c r="L162" s="202"/>
      <c r="M162" s="202"/>
      <c r="N162" s="202"/>
      <c r="O162" s="203"/>
      <c r="P162" s="76"/>
    </row>
    <row r="163" spans="1:28" ht="51.75" customHeight="1" x14ac:dyDescent="0.25">
      <c r="A163" s="204" t="s">
        <v>2660</v>
      </c>
      <c r="B163" s="205"/>
      <c r="C163" s="205"/>
      <c r="D163" s="205"/>
      <c r="E163" s="206"/>
      <c r="F163" s="207" t="s">
        <v>2661</v>
      </c>
      <c r="G163" s="207"/>
      <c r="H163" s="207"/>
      <c r="I163" s="204" t="s">
        <v>2630</v>
      </c>
      <c r="J163" s="205"/>
      <c r="K163" s="205"/>
      <c r="L163" s="205"/>
      <c r="M163" s="205"/>
      <c r="N163" s="205"/>
      <c r="O163" s="206"/>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09" t="s">
        <v>2614</v>
      </c>
      <c r="H165" s="209"/>
      <c r="I165" s="210" t="s">
        <v>1164</v>
      </c>
      <c r="J165" s="211"/>
      <c r="K165" s="211"/>
      <c r="L165" s="211"/>
      <c r="M165" s="21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12" t="s">
        <v>2643</v>
      </c>
      <c r="J167" s="213"/>
      <c r="K167" s="213"/>
      <c r="L167" s="213"/>
      <c r="M167" s="213"/>
      <c r="N167" s="213"/>
      <c r="O167" s="214"/>
      <c r="U167" s="51"/>
    </row>
    <row r="168" spans="1:28" x14ac:dyDescent="0.25">
      <c r="A168" s="9"/>
      <c r="B168" s="231" t="s">
        <v>2658</v>
      </c>
      <c r="C168" s="231"/>
      <c r="D168" s="231"/>
      <c r="E168" s="8"/>
      <c r="F168" s="5"/>
      <c r="H168" s="81" t="s">
        <v>2657</v>
      </c>
      <c r="I168" s="212"/>
      <c r="J168" s="213"/>
      <c r="K168" s="213"/>
      <c r="L168" s="213"/>
      <c r="M168" s="213"/>
      <c r="N168" s="213"/>
      <c r="O168" s="21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2668</v>
      </c>
      <c r="B172" s="202"/>
      <c r="C172" s="202"/>
      <c r="D172" s="202"/>
      <c r="E172" s="202"/>
      <c r="F172" s="202"/>
      <c r="G172" s="202"/>
      <c r="H172" s="202"/>
      <c r="I172" s="202"/>
      <c r="J172" s="202"/>
      <c r="K172" s="202"/>
      <c r="L172" s="202"/>
      <c r="M172" s="202"/>
      <c r="N172" s="202"/>
      <c r="O172" s="203"/>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3"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0"/>
      <c r="Z178" s="161" t="str">
        <f>IF(Y178&gt;0,SUM(E180+Y178),"")</f>
        <v/>
      </c>
      <c r="AA178" s="19"/>
      <c r="AB178" s="19"/>
    </row>
    <row r="179" spans="1:28" ht="23.25" x14ac:dyDescent="0.25">
      <c r="A179" s="9"/>
      <c r="B179" s="188" t="s">
        <v>2669</v>
      </c>
      <c r="C179" s="188"/>
      <c r="D179" s="188"/>
      <c r="E179" s="167">
        <v>0.02</v>
      </c>
      <c r="F179" s="166">
        <v>0.02</v>
      </c>
      <c r="G179" s="161">
        <f>IF(F179&gt;0,SUM(E179+F179),"")</f>
        <v>0.04</v>
      </c>
      <c r="H179" s="5"/>
      <c r="I179" s="188" t="s">
        <v>2671</v>
      </c>
      <c r="J179" s="188"/>
      <c r="K179" s="188"/>
      <c r="L179" s="188"/>
      <c r="M179" s="168">
        <v>0.02</v>
      </c>
      <c r="O179" s="8"/>
      <c r="Q179" s="19"/>
      <c r="R179" s="155">
        <f>IF(M179&gt;0,SUM(L179+M179),"")</f>
        <v>0.02</v>
      </c>
      <c r="T179" s="19"/>
      <c r="U179" s="234" t="s">
        <v>1166</v>
      </c>
      <c r="V179" s="234"/>
      <c r="W179" s="234"/>
      <c r="X179" s="24">
        <v>0.02</v>
      </c>
      <c r="Y179" s="160"/>
      <c r="Z179" s="161" t="str">
        <f>IF(Y179&gt;0,SUM(E181+Y179),"")</f>
        <v/>
      </c>
      <c r="AA179" s="19"/>
      <c r="AB179" s="19"/>
    </row>
    <row r="180" spans="1:28" ht="23.45" hidden="1" x14ac:dyDescent="0.3">
      <c r="A180" s="9"/>
      <c r="B180" s="174"/>
      <c r="C180" s="174"/>
      <c r="D180" s="174"/>
      <c r="E180" s="165"/>
      <c r="H180" s="5"/>
      <c r="I180" s="174"/>
      <c r="J180" s="174"/>
      <c r="K180" s="174"/>
      <c r="L180" s="174"/>
      <c r="M180" s="5"/>
      <c r="O180" s="8"/>
      <c r="Q180" s="19"/>
      <c r="R180" s="155" t="str">
        <f>IF(S180&gt;0,SUM(L180+S180),"")</f>
        <v/>
      </c>
      <c r="S180" s="160"/>
      <c r="T180" s="19"/>
      <c r="U180" s="234" t="s">
        <v>1167</v>
      </c>
      <c r="V180" s="234"/>
      <c r="W180" s="234"/>
      <c r="X180" s="24">
        <v>0.03</v>
      </c>
      <c r="Y180" s="160"/>
      <c r="Z180" s="161" t="str">
        <f>IF(Y180&gt;0,SUM(E182+Y180),"")</f>
        <v/>
      </c>
      <c r="AA180" s="19"/>
      <c r="AB180" s="19"/>
    </row>
    <row r="181" spans="1:28" ht="23.45" hidden="1" x14ac:dyDescent="0.3">
      <c r="A181" s="9"/>
      <c r="B181" s="174"/>
      <c r="C181" s="174"/>
      <c r="D181" s="174"/>
      <c r="E181" s="165"/>
      <c r="H181" s="5"/>
      <c r="I181" s="174"/>
      <c r="J181" s="174"/>
      <c r="K181" s="174"/>
      <c r="L181" s="174"/>
      <c r="M181" s="5"/>
      <c r="O181" s="8"/>
      <c r="Q181" s="19"/>
      <c r="R181" s="155" t="str">
        <f>IF(S181&gt;0,SUM(L181+S181),"")</f>
        <v/>
      </c>
      <c r="S181" s="160"/>
      <c r="T181" s="19"/>
      <c r="U181" s="19"/>
      <c r="V181" s="19"/>
      <c r="W181" s="19"/>
      <c r="X181" s="19"/>
      <c r="Y181" s="19"/>
      <c r="Z181" s="19"/>
      <c r="AA181" s="19"/>
      <c r="AB181" s="19"/>
    </row>
    <row r="182" spans="1:28" ht="23.45" hidden="1" x14ac:dyDescent="0.3">
      <c r="A182" s="9"/>
      <c r="B182" s="174"/>
      <c r="C182" s="174"/>
      <c r="D182" s="174"/>
      <c r="E182" s="165"/>
      <c r="H182" s="5"/>
      <c r="I182" s="174"/>
      <c r="J182" s="174"/>
      <c r="K182" s="174"/>
      <c r="L182" s="174"/>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81452916</v>
      </c>
      <c r="F185" s="92"/>
      <c r="G185" s="93"/>
      <c r="H185" s="88"/>
      <c r="I185" s="90" t="s">
        <v>2627</v>
      </c>
      <c r="J185" s="162">
        <f>+SUM(M179:M183)</f>
        <v>0.02</v>
      </c>
      <c r="K185" s="233" t="s">
        <v>2628</v>
      </c>
      <c r="L185" s="233"/>
      <c r="M185" s="94">
        <f>+J185*(SUM(K20:K35))</f>
        <v>40726458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3"/>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2" t="s">
        <v>2636</v>
      </c>
      <c r="C192" s="192"/>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2676</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3"/>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9"/>
      <c r="C200" s="189"/>
      <c r="D200" s="189"/>
      <c r="E200" s="189"/>
      <c r="F200" s="189"/>
      <c r="G200" s="189"/>
      <c r="H200" s="189"/>
      <c r="I200" s="189"/>
      <c r="J200" s="189"/>
      <c r="K200" s="189"/>
      <c r="L200" s="189"/>
      <c r="M200" s="189"/>
      <c r="N200" s="189"/>
      <c r="O200" s="8"/>
    </row>
    <row r="201" spans="1:18" x14ac:dyDescent="0.25">
      <c r="A201" s="9"/>
      <c r="B201" s="190" t="s">
        <v>2648</v>
      </c>
      <c r="C201" s="191"/>
      <c r="D201" s="191"/>
      <c r="E201" s="191"/>
      <c r="F201" s="191"/>
      <c r="G201" s="191"/>
      <c r="H201" s="191"/>
      <c r="I201" s="191"/>
      <c r="J201" s="191"/>
      <c r="K201" s="191"/>
      <c r="L201" s="191"/>
      <c r="M201" s="191"/>
      <c r="N201" s="19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2677</v>
      </c>
      <c r="D211" s="21"/>
      <c r="G211" s="27" t="s">
        <v>2620</v>
      </c>
      <c r="H211" s="145" t="s">
        <v>2678</v>
      </c>
      <c r="J211" s="27" t="s">
        <v>2622</v>
      </c>
      <c r="K211" s="145"/>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I21:I28 J21:J35 I29:I35 C58:C67 C87:C105 C106:C107 C68:C86"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http://schemas.openxmlformats.org/package/2006/metadata/core-properties"/>
    <ds:schemaRef ds:uri="http://schemas.microsoft.com/office/2006/documentManagement/types"/>
    <ds:schemaRef ds:uri="http://www.w3.org/XML/1998/namespace"/>
    <ds:schemaRef ds:uri="http://purl.org/dc/terms/"/>
    <ds:schemaRef ds:uri="http://schemas.microsoft.com/office/infopath/2007/PartnerControl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TIERRA DE INDIOS</cp:lastModifiedBy>
  <cp:lastPrinted>2020-11-20T15:12:35Z</cp:lastPrinted>
  <dcterms:created xsi:type="dcterms:W3CDTF">2020-10-14T21:57:42Z</dcterms:created>
  <dcterms:modified xsi:type="dcterms:W3CDTF">2020-12-29T03:02:01Z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