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<sst xmlns="http://schemas.openxmlformats.org/spreadsheetml/2006/main" count="3099" uniqueCount="2705">
  <si>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</si>
  <si>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</si>
  <si>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</si>
  <si>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</si>
  <si>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</si>
  <si>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</si>
  <si>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</si>
  <si>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</si>
  <si>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</si>
  <si>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</si>
  <si>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</si>
  <si>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</si>
  <si>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</si>
  <si>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</si>
  <si>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</si>
  <si>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</si>
  <si>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</si>
  <si>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</si>
  <si>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</si>
  <si>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</si>
  <si>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</si>
  <si>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</si>
  <si>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</si>
  <si>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</si>
  <si>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</si>
  <si>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</si>
  <si>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</si>
  <si>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</si>
  <si>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</si>
  <si>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</si>
  <si>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</si>
  <si>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</si>
  <si>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</si>
  <si>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</si>
  <si>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</si>
  <si>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</si>
  <si>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</si>
  <si>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</si>
  <si>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</si>
  <si>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</si>
  <si>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</si>
  <si>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</si>
  <si>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</si>
  <si>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</si>
  <si>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</si>
  <si>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</si>
  <si>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</si>
  <si>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</si>
  <si>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</si>
  <si>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</si>
  <si>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</si>
  <si>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</si>
  <si>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</si>
  <si>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</si>
  <si>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</si>
  <si>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</si>
  <si>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</si>
  <si>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</si>
  <si>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</si>
  <si>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</si>
  <si>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</si>
  <si>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</si>
  <si>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</si>
  <si>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</si>
  <si>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</si>
  <si>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</si>
  <si>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</si>
  <si>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</si>
  <si>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</si>
  <si>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</si>
  <si>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</si>
  <si>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</si>
  <si>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</si>
  <si>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</si>
  <si>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</si>
  <si>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</si>
  <si>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</si>
  <si>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</si>
  <si>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</si>
  <si>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</si>
  <si>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</si>
  <si>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</si>
  <si>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</si>
  <si>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</si>
  <si>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</si>
  <si>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</si>
  <si>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</si>
  <si>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</si>
  <si>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</si>
  <si>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</si>
  <si>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</si>
  <si>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</si>
  <si>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</si>
  <si>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</si>
  <si>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</si>
  <si>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</si>
  <si>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</si>
  <si>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</si>
  <si>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</si>
  <si>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</si>
  <si>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</si>
  <si>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</si>
  <si>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</si>
  <si>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</si>
  <si>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</si>
  <si>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</si>
  <si>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</si>
  <si>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</si>
  <si>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</si>
  <si>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</si>
  <si>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</si>
  <si>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</si>
  <si>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</si>
  <si>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</si>
  <si>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</si>
  <si>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</si>
  <si>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</si>
  <si>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</si>
  <si>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</si>
  <si>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</si>
  <si>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</si>
  <si>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</si>
  <si>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</si>
  <si>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</si>
  <si>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</si>
  <si>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</si>
  <si>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</si>
  <si>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</si>
  <si>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</si>
  <si>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</si>
  <si>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</si>
  <si>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</si>
  <si>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</si>
  <si>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</si>
  <si>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</si>
  <si>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</si>
  <si>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</si>
  <si>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</si>
  <si>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</si>
  <si>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</si>
  <si>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</si>
  <si>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</si>
  <si>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</si>
  <si>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</si>
  <si>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</si>
  <si>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</si>
  <si>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</si>
  <si>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</si>
  <si>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</si>
  <si>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</si>
  <si>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</si>
  <si>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</si>
  <si>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</si>
  <si>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</si>
  <si>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</si>
  <si>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</si>
  <si>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</si>
  <si>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</si>
  <si>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</si>
  <si>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</si>
  <si>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</si>
  <si>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</si>
  <si>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</si>
  <si>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</si>
  <si>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</si>
  <si>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</si>
  <si>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</si>
  <si>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</si>
  <si>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</si>
  <si>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</si>
  <si>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</si>
  <si>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</si>
  <si>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</si>
  <si>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</si>
  <si>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</si>
  <si>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</si>
  <si>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</si>
  <si>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</si>
  <si>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</si>
  <si>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</si>
  <si>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</si>
  <si>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</si>
  <si>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</si>
  <si>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</si>
  <si>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</si>
  <si>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</si>
  <si>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</si>
  <si>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</si>
  <si>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</si>
  <si>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</si>
  <si>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</si>
  <si>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</si>
  <si>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</si>
  <si>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</si>
  <si>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</si>
  <si>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</si>
  <si>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</si>
  <si>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</si>
  <si>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</si>
  <si>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</si>
  <si>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</si>
  <si>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</si>
  <si>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</si>
  <si>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</si>
  <si>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</si>
  <si>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</si>
  <si>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</si>
  <si>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</si>
  <si>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</si>
  <si>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</si>
  <si>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</si>
  <si>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</si>
  <si>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</si>
  <si>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</si>
  <si>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</si>
  <si>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</si>
  <si>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</si>
  <si>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</si>
  <si>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</si>
  <si>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</si>
  <si>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</si>
  <si>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</si>
  <si>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</si>
  <si>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</si>
  <si>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</si>
  <si>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</si>
  <si>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</si>
  <si>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</si>
  <si>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</si>
  <si>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</si>
  <si>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</si>
  <si>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</si>
  <si>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</si>
  <si>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</si>
  <si>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</si>
  <si>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</si>
  <si>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</si>
  <si>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</si>
  <si>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</si>
  <si>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</si>
  <si>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</si>
  <si>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</si>
  <si>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</si>
  <si>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</si>
  <si>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</si>
  <si>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</si>
  <si>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</si>
  <si>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</si>
  <si>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</si>
  <si>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</si>
  <si>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</si>
  <si>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</si>
  <si>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</si>
  <si>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</si>
  <si>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</si>
  <si>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</si>
  <si>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</si>
  <si>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</si>
  <si>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</si>
  <si>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</si>
  <si>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</si>
  <si>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</si>
  <si>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</si>
  <si>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</si>
  <si>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</si>
  <si>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</si>
  <si>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</si>
  <si>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</si>
  <si>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</si>
  <si>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</si>
  <si>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</si>
  <si>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</si>
  <si>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</si>
  <si>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</si>
  <si>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</si>
  <si>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</si>
  <si>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</si>
  <si>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</si>
  <si>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</si>
  <si>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</si>
  <si>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</si>
  <si>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</si>
  <si>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</si>
  <si>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</si>
  <si>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</si>
  <si>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</si>
  <si>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</si>
  <si>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</si>
  <si>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</si>
  <si>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</si>
  <si>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</si>
  <si>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</si>
  <si>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</si>
  <si>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</si>
  <si>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</si>
  <si>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</si>
  <si>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</si>
  <si>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</si>
  <si>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</si>
  <si>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</si>
  <si>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</si>
  <si>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</si>
  <si>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</si>
  <si>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</si>
  <si>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</si>
  <si>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</si>
  <si>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</si>
  <si>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</si>
  <si>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</si>
  <si>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</si>
  <si>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</si>
  <si>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</si>
  <si>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</si>
  <si>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</si>
  <si>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</si>
  <si>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</si>
  <si>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</si>
  <si>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</si>
  <si>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</si>
  <si>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</si>
  <si>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</si>
  <si>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</si>
  <si>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</si>
  <si>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</si>
  <si>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</si>
  <si>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</si>
  <si>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</si>
  <si>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</si>
  <si>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</si>
  <si>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</si>
  <si>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</si>
  <si>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</si>
  <si>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</si>
  <si>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</si>
  <si>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</si>
  <si>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</si>
  <si>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</si>
  <si>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</si>
  <si>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</si>
  <si>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</si>
  <si>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</si>
  <si>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</si>
  <si>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</si>
  <si>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</si>
  <si>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</si>
  <si>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</si>
  <si>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</si>
  <si>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</si>
  <si>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</si>
  <si>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</si>
  <si>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</si>
  <si>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</si>
  <si>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</si>
  <si>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</si>
  <si>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</si>
  <si>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</si>
  <si>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</si>
  <si>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</si>
  <si>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</si>
  <si>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</si>
  <si>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</si>
  <si>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</si>
  <si>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</si>
  <si>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</si>
  <si>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</si>
  <si>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</si>
  <si>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</si>
  <si>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</si>
  <si>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</si>
  <si>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</si>
  <si>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</si>
  <si>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</si>
  <si>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</si>
  <si>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</si>
  <si>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</si>
  <si>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</si>
  <si>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</si>
  <si>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</si>
  <si>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</si>
  <si>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</si>
  <si>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</si>
  <si>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</si>
  <si>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</si>
  <si>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</si>
  <si>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</si>
  <si>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</si>
  <si>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</si>
  <si>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</si>
  <si>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</si>
  <si>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</si>
  <si>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</si>
  <si>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</si>
  <si>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</si>
  <si>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</si>
  <si>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</si>
  <si>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</si>
  <si>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</si>
  <si>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</si>
  <si>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</si>
  <si>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</si>
  <si>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</si>
  <si>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</si>
  <si>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</si>
  <si>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</si>
  <si>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</si>
  <si>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</si>
  <si>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</si>
  <si>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</si>
  <si>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</si>
  <si>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</si>
  <si>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</si>
  <si>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</si>
  <si>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</si>
  <si>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</si>
  <si>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</si>
  <si>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</si>
  <si>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</si>
  <si>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</si>
  <si>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</si>
  <si>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</si>
  <si>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</si>
  <si>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</si>
  <si>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</si>
  <si>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</si>
  <si>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</si>
  <si>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</si>
  <si>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</si>
  <si>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</si>
  <si>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</si>
  <si>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</si>
  <si>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</si>
  <si>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</si>
  <si>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</si>
  <si>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</si>
  <si>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</si>
  <si>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</si>
  <si>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</si>
  <si>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</si>
  <si>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</si>
  <si>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</si>
  <si>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</si>
  <si>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</si>
  <si>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</si>
  <si>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</si>
  <si>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</si>
  <si>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</si>
  <si>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</si>
  <si>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</si>
  <si>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</si>
  <si>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</si>
  <si>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</si>
  <si>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</si>
  <si>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</si>
  <si>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</si>
  <si>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</si>
  <si>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</si>
  <si>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</si>
  <si>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</si>
  <si>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</si>
  <si>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</si>
  <si>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</si>
  <si>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</si>
  <si>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</si>
  <si>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</si>
  <si>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</si>
  <si>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</si>
  <si>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</si>
  <si>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</si>
  <si>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</si>
  <si>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</si>
  <si>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</si>
  <si>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</si>
  <si>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</si>
  <si>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</si>
  <si>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</si>
  <si>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</si>
  <si>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</si>
  <si>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</si>
  <si>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</si>
  <si>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</si>
  <si>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</si>
  <si>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</si>
  <si>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</si>
  <si>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</si>
  <si>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</si>
  <si>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</si>
  <si>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</si>
  <si>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</si>
  <si>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</si>
  <si>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</si>
  <si>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</si>
  <si>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</si>
  <si>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</si>
  <si>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</si>
  <si>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</si>
  <si>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</si>
  <si>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</si>
  <si>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</si>
  <si>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</si>
  <si>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</si>
  <si>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</si>
  <si>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</si>
  <si>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</si>
  <si>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</si>
  <si>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</si>
  <si>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</si>
  <si>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</si>
  <si>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</si>
  <si>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</si>
  <si>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</si>
  <si>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</si>
  <si>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</si>
  <si>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</si>
  <si>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</si>
  <si>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</si>
  <si>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</si>
  <si>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</si>
  <si>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</si>
  <si>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</si>
  <si>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</si>
  <si>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</si>
  <si>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</si>
  <si>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</si>
  <si>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</si>
  <si>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</si>
  <si>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</si>
  <si>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</si>
  <si>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</si>
  <si>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</si>
  <si>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</si>
  <si>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</si>
  <si>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</si>
  <si>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</si>
  <si>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</si>
  <si>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</si>
  <si>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</si>
  <si>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</si>
  <si>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</si>
  <si>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</si>
  <si>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</si>
  <si>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</si>
  <si>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</si>
  <si>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</si>
  <si>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</si>
  <si>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</si>
  <si>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</si>
  <si>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</si>
  <si>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</si>
  <si>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</si>
  <si>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</si>
  <si>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</si>
  <si>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</si>
  <si>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</si>
  <si>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</si>
  <si>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</si>
  <si>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</si>
  <si>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</si>
  <si>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</si>
  <si>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</si>
  <si>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</si>
  <si>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</si>
  <si>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</si>
  <si>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</si>
  <si>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</si>
  <si>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</si>
  <si>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</si>
  <si>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</si>
  <si>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</si>
  <si>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</si>
  <si>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</si>
  <si>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</si>
  <si>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</si>
  <si>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</si>
  <si>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</si>
  <si>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</si>
  <si>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</si>
  <si>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</si>
  <si>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</si>
  <si>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</si>
  <si>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</si>
  <si>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</si>
  <si>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</si>
  <si>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</si>
  <si>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</si>
  <si>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</si>
  <si>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</si>
  <si>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</si>
  <si>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</si>
  <si>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</si>
  <si>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</si>
  <si>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</si>
  <si>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</si>
  <si>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</si>
  <si>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</si>
  <si>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</si>
  <si>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</si>
  <si>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</si>
  <si>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</si>
  <si>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</si>
  <si>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</si>
  <si>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</si>
  <si>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</si>
  <si>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</si>
  <si>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</si>
  <si>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</si>
  <si>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</si>
  <si>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</si>
  <si>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</si>
  <si>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</si>
  <si>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</si>
  <si>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</si>
  <si>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</si>
  <si>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</si>
  <si>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</si>
  <si>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</si>
  <si>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</si>
  <si>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</si>
  <si>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</si>
  <si>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</si>
  <si>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</si>
  <si>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</si>
  <si>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</si>
  <si>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</si>
  <si>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</si>
  <si>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</si>
  <si>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</si>
  <si>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</si>
  <si>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</si>
  <si>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</si>
  <si>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</si>
  <si>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</si>
  <si>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</si>
  <si>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</si>
  <si>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</si>
  <si>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</si>
  <si>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</si>
  <si>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</si>
  <si>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</si>
  <si>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</si>
  <si>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</si>
  <si>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</si>
  <si>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</si>
  <si>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</si>
  <si>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</si>
  <si>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</si>
  <si>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</si>
  <si>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</si>
  <si>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</si>
  <si>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</si>
  <si>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</si>
  <si>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</si>
  <si>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</si>
  <si>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</si>
  <si>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</si>
  <si>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</si>
  <si>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</si>
  <si>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</si>
  <si>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</si>
  <si>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</si>
  <si>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</si>
  <si>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</si>
  <si>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</si>
  <si>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</si>
  <si>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</si>
  <si>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</si>
  <si>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</si>
  <si>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</si>
  <si>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</si>
  <si>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</si>
  <si>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</si>
  <si>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</si>
  <si>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</si>
  <si>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</si>
  <si>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</si>
  <si>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</si>
  <si>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</si>
  <si>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</si>
  <si>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</si>
  <si>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</si>
  <si>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</si>
  <si>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</si>
  <si>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</si>
  <si>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</si>
  <si>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</si>
  <si>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</si>
  <si>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</si>
  <si>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</si>
  <si>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</si>
  <si>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</si>
  <si>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</si>
  <si>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</si>
  <si>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</si>
  <si>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</si>
  <si>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</si>
  <si>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</si>
  <si>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</si>
  <si>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</si>
  <si>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</si>
  <si>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</si>
  <si>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</si>
  <si>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</si>
  <si>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</si>
  <si>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</si>
  <si>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</si>
  <si>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</si>
  <si>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</si>
  <si>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</si>
  <si>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</si>
  <si>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</si>
  <si>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</si>
  <si>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</si>
  <si>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</si>
  <si>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</si>
  <si>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</si>
  <si>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</si>
  <si>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</si>
  <si>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</si>
  <si>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</si>
  <si>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</si>
  <si>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</si>
  <si>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</si>
  <si>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</si>
  <si>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</si>
  <si>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</si>
  <si>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</si>
  <si>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</si>
  <si>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</si>
  <si>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</si>
  <si>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</si>
  <si>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</si>
  <si>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</si>
  <si>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</si>
  <si>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</si>
  <si>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</si>
  <si>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</si>
  <si>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</si>
  <si>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</si>
  <si>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</si>
  <si>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</si>
  <si>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</si>
  <si>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</si>
  <si>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</si>
  <si>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</si>
  <si>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</si>
  <si>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</si>
  <si>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</si>
  <si>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</si>
  <si>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</si>
  <si>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</si>
  <si>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</si>
  <si>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</si>
  <si>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</si>
  <si>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</si>
  <si>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</si>
  <si>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</si>
  <si>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</si>
  <si>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</si>
  <si>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</si>
  <si>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</si>
  <si>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</si>
  <si>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</si>
  <si>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</si>
  <si>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</si>
  <si>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</si>
  <si>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</si>
  <si>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</si>
  <si>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</si>
  <si>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</si>
  <si>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</si>
  <si>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</si>
  <si>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</si>
  <si>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</si>
  <si>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</si>
  <si>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</si>
  <si>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</si>
  <si>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</si>
  <si>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</si>
  <si>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</si>
  <si>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</si>
  <si>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</si>
  <si>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</si>
  <si>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</si>
  <si>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</si>
  <si>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</si>
  <si>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</si>
  <si>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</si>
  <si>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</si>
  <si>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</si>
  <si>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</si>
  <si>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</si>
  <si>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</si>
  <si>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</si>
  <si>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</si>
  <si>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</si>
  <si>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</si>
  <si>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</si>
  <si>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</si>
  <si>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</si>
  <si>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</si>
  <si>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</si>
  <si>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</si>
  <si>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</si>
  <si>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</si>
  <si>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</si>
  <si>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</si>
  <si>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</si>
  <si>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</si>
  <si>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</si>
  <si>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</si>
  <si>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</si>
  <si>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</si>
  <si>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</si>
  <si>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</si>
  <si>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</si>
  <si>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</si>
  <si>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</si>
  <si>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</si>
  <si>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</si>
  <si>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</si>
  <si>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</si>
  <si>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</si>
  <si>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</si>
  <si>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</si>
  <si>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</si>
  <si>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</si>
  <si>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</si>
  <si>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</si>
  <si>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</si>
  <si>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</si>
  <si>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</si>
  <si>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</si>
  <si>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</si>
  <si>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</si>
  <si>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</si>
  <si>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</si>
  <si>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</si>
  <si>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</si>
  <si>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</si>
  <si>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</si>
  <si>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</si>
  <si>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</si>
  <si>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</si>
  <si>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</si>
  <si>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</si>
  <si>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</si>
  <si>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</si>
  <si>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</si>
  <si>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</si>
  <si>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</si>
  <si>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</si>
  <si>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</si>
  <si>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</si>
  <si>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</si>
  <si>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</si>
  <si>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</si>
  <si>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</si>
  <si>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</si>
  <si>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</si>
  <si>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</si>
  <si>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</si>
  <si>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</si>
  <si>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</si>
  <si>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</si>
  <si>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</si>
  <si>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</si>
  <si>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</si>
  <si>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</si>
  <si>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</si>
  <si>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</si>
  <si>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</si>
  <si>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</si>
  <si>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</si>
  <si>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</si>
  <si>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</si>
  <si>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</si>
  <si>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</si>
  <si>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</si>
  <si>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</si>
  <si>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</si>
  <si>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</si>
  <si>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</si>
  <si>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</si>
  <si>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</si>
  <si>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</si>
  <si>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</si>
  <si>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</si>
  <si>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</si>
  <si>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</si>
  <si>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</si>
  <si>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</si>
  <si>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</si>
  <si>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</si>
  <si>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</si>
  <si>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</si>
  <si>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</si>
  <si>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</si>
  <si>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</si>
  <si>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</si>
  <si>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</si>
  <si>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</si>
  <si>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</si>
  <si>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</si>
  <si>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</si>
  <si>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</si>
  <si>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</si>
  <si>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</si>
  <si>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</si>
  <si>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</si>
  <si>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</si>
  <si>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</si>
  <si>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</si>
  <si>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</si>
  <si>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</si>
  <si>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</si>
  <si>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</si>
  <si>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</si>
  <si>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</si>
  <si>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</si>
  <si>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</si>
  <si>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</si>
  <si>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</si>
  <si>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</si>
  <si>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</si>
  <si>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</si>
  <si>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</si>
  <si>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</si>
  <si>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</si>
  <si>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</si>
  <si>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</si>
  <si>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</si>
  <si>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</si>
  <si>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</si>
  <si>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</si>
  <si>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</si>
  <si>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</si>
  <si>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</si>
  <si>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</si>
  <si>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</si>
  <si>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</si>
  <si>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</si>
  <si>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</si>
  <si>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</si>
  <si>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</si>
  <si>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</si>
  <si>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</si>
  <si>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</si>
  <si>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</si>
  <si>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</si>
  <si>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</si>
  <si>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</si>
  <si>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</si>
  <si>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</si>
  <si>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</si>
  <si>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</si>
  <si>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</si>
  <si>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</si>
  <si>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</si>
  <si>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</si>
  <si>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</si>
  <si>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</si>
  <si>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</si>
  <si>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</si>
  <si>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</si>
  <si>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</si>
  <si>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</si>
  <si>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</si>
  <si>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</si>
  <si>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</si>
  <si>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</si>
  <si>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</si>
  <si>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</si>
  <si>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</si>
  <si>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</si>
  <si>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</si>
  <si>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</si>
  <si>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</si>
  <si>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</si>
  <si>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</si>
  <si>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</si>
  <si>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</si>
  <si>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</si>
  <si>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</si>
  <si>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</si>
  <si>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</si>
  <si>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</si>
  <si>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</si>
  <si>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</si>
  <si>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</si>
  <si>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</si>
  <si>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</si>
  <si>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</si>
  <si>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</si>
  <si>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</si>
  <si>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</si>
  <si>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</si>
  <si>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</si>
  <si>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</si>
  <si>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</si>
  <si>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</si>
  <si>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</si>
  <si>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</si>
  <si>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</si>
  <si>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</si>
  <si>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</si>
  <si>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</si>
  <si>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</si>
  <si>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</si>
  <si>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</si>
  <si>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</si>
  <si>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</si>
  <si>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</si>
  <si>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</si>
  <si>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</si>
  <si>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</si>
  <si>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</si>
  <si>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</si>
  <si>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</si>
  <si>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</si>
  <si>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</si>
  <si>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</si>
  <si>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</si>
  <si>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</si>
  <si>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</si>
  <si>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</si>
  <si>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</si>
  <si>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</si>
  <si>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</si>
  <si>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</si>
  <si>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</si>
  <si>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</si>
  <si>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</si>
  <si>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</si>
  <si>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</si>
  <si>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</si>
  <si>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</si>
  <si>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</si>
  <si>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</si>
  <si>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</si>
  <si>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</si>
  <si>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</si>
  <si>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</si>
  <si>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</si>
  <si>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</si>
  <si>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</si>
  <si>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</si>
  <si>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</si>
  <si>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</si>
  <si>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</si>
  <si>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</si>
  <si>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</si>
  <si>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</si>
  <si>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</si>
  <si>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</si>
  <si>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</si>
  <si>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</si>
  <si>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</si>
  <si>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</si>
  <si>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</si>
  <si>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</si>
  <si>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</si>
  <si>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</si>
  <si>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</si>
  <si>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</si>
  <si>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</si>
  <si>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</si>
  <si>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</si>
  <si>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</si>
  <si>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</si>
  <si>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</si>
  <si>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</si>
  <si>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</si>
  <si>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</si>
  <si>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</si>
  <si>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</si>
  <si>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</si>
  <si>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</si>
  <si>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</si>
  <si>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</si>
  <si>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</si>
  <si>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</si>
  <si>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</si>
  <si>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</si>
  <si>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</si>
  <si>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</si>
  <si>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</si>
  <si>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</si>
  <si>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</si>
  <si>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</si>
  <si>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</si>
  <si>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</si>
  <si>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</si>
  <si>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</si>
  <si>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</si>
  <si>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</si>
  <si>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</si>
  <si>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</si>
  <si>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</si>
  <si>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</si>
  <si>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</si>
  <si>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</si>
  <si>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</si>
  <si>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</si>
  <si>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</si>
  <si>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</si>
  <si>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</si>
  <si>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</si>
  <si>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</si>
  <si>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</si>
  <si>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</si>
  <si>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</si>
  <si>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</si>
  <si>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</si>
  <si>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</si>
  <si>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</si>
  <si>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</si>
  <si>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</si>
  <si>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</si>
  <si>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</si>
  <si>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</si>
  <si>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</si>
  <si>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</si>
  <si>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</si>
  <si>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</si>
  <si>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</si>
  <si>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</si>
  <si>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</si>
  <si>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</si>
  <si>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</si>
  <si>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</si>
  <si>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</si>
  <si>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</si>
  <si>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</si>
  <si>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</si>
  <si>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</si>
  <si>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</si>
  <si>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</si>
  <si>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</si>
  <si>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</si>
  <si>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</si>
  <si>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</si>
  <si>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</si>
  <si>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</si>
  <si>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</si>
  <si>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</si>
  <si>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</si>
  <si>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</si>
  <si>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</si>
  <si>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</si>
  <si>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</si>
  <si>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</si>
  <si>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</si>
  <si>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</si>
  <si>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</si>
  <si>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</si>
  <si>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</si>
  <si>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</si>
  <si>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</si>
  <si>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</si>
  <si>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</si>
  <si>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</si>
  <si>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</si>
  <si>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</si>
  <si>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</si>
  <si>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</si>
  <si>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</si>
  <si>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</si>
  <si>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</si>
  <si>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</si>
  <si>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</si>
  <si>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</si>
  <si>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</si>
  <si>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</si>
  <si>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</si>
  <si>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</si>
  <si>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</si>
  <si>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</si>
  <si>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</si>
  <si>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</si>
  <si>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</si>
  <si>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</si>
  <si>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</si>
  <si>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</si>
  <si>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</si>
  <si>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</si>
  <si>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</si>
  <si>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</si>
  <si>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</si>
  <si>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</si>
  <si>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</si>
  <si>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</si>
  <si>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</si>
  <si>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</si>
  <si>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</si>
  <si>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</si>
  <si>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</si>
  <si>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</si>
  <si>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</si>
  <si>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</si>
  <si>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</si>
  <si>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</si>
  <si>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</si>
  <si>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</si>
  <si>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</si>
  <si>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</si>
  <si>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</si>
  <si>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</si>
  <si>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</si>
  <si>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</si>
  <si>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</si>
  <si>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</si>
  <si>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</si>
  <si>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</si>
  <si>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</si>
  <si>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</si>
  <si>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</si>
  <si>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</si>
  <si>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</si>
  <si>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</si>
  <si>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</si>
  <si>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</si>
  <si>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</si>
  <si>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</si>
  <si>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</si>
  <si>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</si>
  <si>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</si>
  <si>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</si>
  <si>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</si>
  <si>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</si>
  <si>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</si>
  <si>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</si>
  <si>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</si>
  <si>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</si>
  <si>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</si>
  <si>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</si>
  <si>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</si>
  <si>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</si>
  <si>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</si>
  <si>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</si>
  <si>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</si>
  <si>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</si>
  <si>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</si>
  <si>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</si>
  <si>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</si>
  <si>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</si>
  <si>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</si>
  <si>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</si>
  <si>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</si>
  <si>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</si>
  <si>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</si>
  <si>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</si>
  <si>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</si>
  <si>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</si>
  <si>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</si>
  <si>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</si>
  <si>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</si>
  <si>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</si>
  <si>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</si>
  <si>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</si>
  <si>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</si>
  <si>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</si>
  <si>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</si>
  <si>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</si>
  <si>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</si>
  <si>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</si>
  <si>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</si>
  <si>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</si>
  <si>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</si>
  <si>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</si>
  <si>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</si>
  <si>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</si>
  <si>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</si>
  <si>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</si>
  <si>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</si>
  <si>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</si>
  <si>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</si>
  <si>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</si>
  <si>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</si>
  <si>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</si>
  <si>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</si>
  <si>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</si>
  <si>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</si>
  <si>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</si>
  <si>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</si>
  <si>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</si>
  <si>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</si>
  <si>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</si>
  <si>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</si>
  <si>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</si>
  <si>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</si>
  <si>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</si>
  <si>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</si>
  <si>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</si>
  <si>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</si>
  <si>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</si>
  <si>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</si>
  <si>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</si>
  <si>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</si>
  <si>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</si>
  <si>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</si>
  <si>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</si>
  <si>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</si>
  <si>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</si>
  <si>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</si>
  <si>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</si>
  <si>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</si>
  <si>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</si>
  <si>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</si>
  <si>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</si>
  <si>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</si>
  <si>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</si>
  <si>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</si>
  <si>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</si>
  <si>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</si>
  <si>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</si>
  <si>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</si>
  <si>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</si>
  <si>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</si>
  <si>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</si>
  <si>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</si>
  <si>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</si>
  <si>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</si>
  <si>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</si>
  <si>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</si>
  <si>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</si>
  <si>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</si>
  <si>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</si>
  <si>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</si>
  <si>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</si>
  <si>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</si>
  <si>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</si>
  <si>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</si>
  <si>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</si>
  <si>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</si>
  <si>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</si>
  <si>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</si>
  <si>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</si>
  <si>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</si>
  <si>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</si>
  <si>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</si>
  <si>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</si>
  <si>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</si>
  <si>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</si>
  <si>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</si>
  <si>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</si>
  <si>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</si>
  <si>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</si>
  <si>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</si>
  <si>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</si>
  <si>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</si>
  <si>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</si>
  <si>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</si>
  <si>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</si>
  <si>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</si>
  <si>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</si>
  <si>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</si>
  <si>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</si>
  <si>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</si>
  <si>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</si>
  <si>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</si>
  <si>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</si>
  <si>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</si>
  <si>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</si>
  <si>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</si>
  <si>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</si>
  <si>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</si>
  <si>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</si>
  <si>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</si>
  <si>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</si>
  <si>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</si>
  <si>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</si>
  <si>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</si>
  <si>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</si>
  <si>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</si>
  <si>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</si>
  <si>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</si>
  <si>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</si>
  <si>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</si>
  <si>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</si>
  <si>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</si>
  <si>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</si>
  <si>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</si>
  <si>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</si>
  <si>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</si>
  <si>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</si>
  <si>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</si>
  <si>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</si>
  <si>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</si>
  <si>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</si>
  <si>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</si>
  <si>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</si>
  <si>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</si>
  <si>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</si>
  <si>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</si>
  <si>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</si>
  <si>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</si>
  <si>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</si>
  <si>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</si>
  <si>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</si>
  <si>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</si>
  <si>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</si>
  <si>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</si>
  <si>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</si>
  <si>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</si>
  <si>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</si>
  <si>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</si>
  <si>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</si>
  <si>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</si>
  <si>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</si>
  <si>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</si>
  <si>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</si>
  <si>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</si>
  <si>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</si>
  <si>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</si>
  <si>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</si>
  <si>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</si>
  <si>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</si>
  <si>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</si>
  <si>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</si>
  <si>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</si>
  <si>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</si>
  <si>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</si>
  <si>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</si>
  <si>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</si>
  <si>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</si>
  <si>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</si>
  <si>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</si>
  <si>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</si>
  <si>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</si>
  <si>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</si>
  <si>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</si>
  <si>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</si>
  <si>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</si>
  <si>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</si>
  <si>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</si>
  <si>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</si>
  <si>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</si>
  <si>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</si>
  <si>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</si>
  <si>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</si>
  <si>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</si>
  <si>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</si>
  <si>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</si>
  <si>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</si>
  <si>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</si>
  <si>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</si>
  <si>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</si>
  <si>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</si>
  <si>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</si>
  <si>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</si>
  <si>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</si>
  <si>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</si>
  <si>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</si>
  <si>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</si>
  <si>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</si>
  <si>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</si>
  <si>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</si>
  <si>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</si>
  <si>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</si>
  <si>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</si>
  <si>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</si>
  <si>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</si>
  <si>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</si>
  <si>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</si>
  <si>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</si>
  <si>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</si>
  <si>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</si>
  <si>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</si>
  <si>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</si>
  <si>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</si>
  <si>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</si>
  <si>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</si>
  <si>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</si>
  <si>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</si>
  <si>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</si>
  <si>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</si>
  <si>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</si>
  <si>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</si>
  <si>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</si>
  <si>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</si>
  <si>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</si>
  <si>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</si>
  <si>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</si>
  <si>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</si>
  <si>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</si>
  <si>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</si>
  <si>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</si>
  <si>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</si>
  <si>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</si>
  <si>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</si>
  <si>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</si>
  <si>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</si>
  <si>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</si>
  <si>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</si>
  <si>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</si>
  <si>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</si>
  <si>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</si>
  <si>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</si>
  <si>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</si>
  <si>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</si>
  <si>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</si>
  <si>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</si>
  <si>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</si>
  <si>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</si>
  <si>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</si>
  <si>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</si>
  <si>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</si>
  <si>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</si>
  <si>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</si>
  <si>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</si>
  <si>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</si>
  <si>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</si>
  <si>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</si>
  <si>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</si>
  <si>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</si>
  <si>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</si>
  <si>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</si>
  <si>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</si>
  <si>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</si>
  <si>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</si>
  <si>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</si>
  <si>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</si>
  <si>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</si>
  <si>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</si>
  <si>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</si>
  <si>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</si>
  <si>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</si>
  <si>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</si>
  <si>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</si>
  <si>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</si>
  <si>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</si>
  <si>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</si>
  <si>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</si>
  <si>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</si>
  <si>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</si>
  <si>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</si>
  <si>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</si>
  <si>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</si>
  <si>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</si>
  <si>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</si>
  <si>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</si>
  <si>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</si>
  <si>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</si>
  <si>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</si>
  <si>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</si>
  <si>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</si>
  <si>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</si>
  <si>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</si>
  <si>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</si>
  <si>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</si>
  <si>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</si>
  <si>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</si>
  <si>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</si>
  <si>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</si>
  <si>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</si>
  <si>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</si>
  <si>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</si>
  <si>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</si>
  <si>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</si>
  <si>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</si>
  <si>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</si>
  <si>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</si>
  <si>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</si>
  <si>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</si>
  <si>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</si>
  <si>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</si>
  <si>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</si>
  <si>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</si>
  <si>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</si>
  <si>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</si>
  <si>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</si>
  <si>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</si>
  <si>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</si>
  <si>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</si>
  <si>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</si>
  <si>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</si>
  <si>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</si>
  <si>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</si>
  <si>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</si>
  <si>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</si>
  <si>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</si>
  <si>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</si>
  <si>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</si>
  <si>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</si>
  <si>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</si>
  <si>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</si>
  <si>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</si>
  <si>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</si>
  <si>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</si>
  <si>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</si>
  <si>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</si>
  <si>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</si>
  <si>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</si>
  <si>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</si>
  <si>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</si>
  <si>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</si>
  <si>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</si>
  <si>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</si>
  <si>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</si>
  <si>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</si>
  <si>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</si>
  <si>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</si>
  <si>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</si>
  <si>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</si>
  <si>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</si>
  <si>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</si>
  <si>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</si>
  <si>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</si>
  <si>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</si>
  <si>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</si>
  <si>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</si>
  <si>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</si>
  <si>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</si>
  <si>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</si>
  <si>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</si>
  <si>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</si>
  <si>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</si>
  <si>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</si>
  <si>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</si>
  <si>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</si>
  <si>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</si>
  <si>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</si>
  <si>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</si>
  <si>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</si>
  <si>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</si>
  <si>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</si>
  <si>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</si>
  <si>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</si>
  <si>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</si>
  <si>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</si>
  <si>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</si>
  <si>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</si>
  <si>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</si>
  <si>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</si>
  <si>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</si>
  <si>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</si>
  <si>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</si>
  <si>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</si>
  <si>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</si>
  <si>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</si>
  <si>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</si>
  <si>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</si>
  <si>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</si>
  <si>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</si>
  <si>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</si>
  <si>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</si>
  <si>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</si>
  <si>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</si>
  <si>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</si>
  <si>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</si>
  <si>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</si>
  <si>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</si>
  <si>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</si>
  <si>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</si>
  <si>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</si>
  <si>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</si>
  <si>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</si>
  <si>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</si>
  <si>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</si>
  <si>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</si>
  <si>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</si>
  <si>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</si>
  <si>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</si>
  <si>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</si>
  <si>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</si>
  <si>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</si>
  <si>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</si>
  <si>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</si>
  <si>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</si>
  <si>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</si>
  <si>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</si>
  <si>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</si>
  <si>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</si>
  <si>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</si>
  <si>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</si>
  <si>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</si>
  <si>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</si>
  <si>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</si>
  <si>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</si>
  <si>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</si>
  <si>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</si>
  <si>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</si>
  <si>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</si>
  <si>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</si>
  <si>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</si>
  <si>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</si>
  <si>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</si>
  <si>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</si>
  <si>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</si>
  <si>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</si>
  <si>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</si>
  <si>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</si>
  <si>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</si>
  <si>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</si>
  <si>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</si>
  <si>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</si>
  <si>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</si>
  <si>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</si>
  <si>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</si>
  <si>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</si>
  <si>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</si>
  <si>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</si>
  <si>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</si>
  <si>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</si>
  <si>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</si>
  <si>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</si>
  <si>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</si>
  <si>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</si>
  <si>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</si>
  <si>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</si>
  <si>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</si>
  <si>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</si>
  <si>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</si>
  <si>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</si>
  <si>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</si>
  <si>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</si>
  <si>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</si>
  <si>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</si>
  <si>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</si>
  <si>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</si>
  <si>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</si>
  <si>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</si>
  <si>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</si>
  <si>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</si>
  <si>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</si>
  <si>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</si>
  <si>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</si>
  <si>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</si>
  <si>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</si>
  <si>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</si>
  <si>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</si>
  <si>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</si>
  <si>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</si>
  <si>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</si>
  <si>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</si>
  <si>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</si>
  <si>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</si>
  <si>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</si>
  <si>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</si>
  <si>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</si>
  <si>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</si>
  <si>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</si>
  <si>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</si>
  <si>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</si>
  <si>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</si>
  <si>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</si>
  <si>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</si>
  <si>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</si>
  <si>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</si>
  <si>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</si>
  <si>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</si>
  <si>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</si>
  <si>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</si>
  <si>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</si>
  <si>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</si>
  <si>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</si>
  <si>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</si>
  <si>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</si>
  <si>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</si>
  <si>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</si>
  <si>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</si>
  <si>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</si>
  <si>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</si>
  <si>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</si>
  <si>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</si>
  <si>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</si>
  <si>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</si>
  <si>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</si>
  <si>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</si>
  <si>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</si>
  <si>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</si>
  <si>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</si>
  <si>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</si>
  <si>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</si>
  <si>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</si>
  <si>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</si>
  <si>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</si>
  <si>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</si>
  <si>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</si>
  <si>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</si>
  <si>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</si>
  <si>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</si>
  <si>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</si>
  <si>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</si>
  <si>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</si>
  <si>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</si>
  <si>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</si>
  <si>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</si>
  <si>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</si>
  <si>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</si>
  <si>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</si>
  <si>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</si>
  <si>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</si>
  <si>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</si>
  <si>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</si>
  <si>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</si>
  <si>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</si>
  <si>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</si>
  <si>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</si>
  <si>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</si>
  <si>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</si>
  <si>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</si>
  <si>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</si>
  <si>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</si>
  <si>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</si>
  <si>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</si>
  <si>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</si>
  <si>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</si>
  <si>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</si>
  <si>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</si>
  <si>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</si>
  <si>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</si>
  <si>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</si>
  <si>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</si>
  <si>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</si>
  <si>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</si>
  <si>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</si>
  <si>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</si>
  <si>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</si>
  <si>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</si>
  <si>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</si>
  <si>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</si>
  <si>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</si>
  <si>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</si>
  <si>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</si>
  <si>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</si>
  <si>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</si>
  <si>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</si>
  <si>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</si>
  <si>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</si>
  <si>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</si>
  <si>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</si>
  <si>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</si>
  <si>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</si>
  <si>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</si>
  <si>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</si>
  <si>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</si>
  <si>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</si>
  <si>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</si>
  <si>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</si>
  <si>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</si>
  <si>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</si>
  <si>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</si>
  <si>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</si>
  <si>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</si>
  <si>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</si>
  <si>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</si>
  <si>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</si>
  <si>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</si>
  <si>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</si>
  <si>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</si>
  <si>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</si>
  <si>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</si>
  <si>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</si>
  <si>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</si>
  <si>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</si>
  <si>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</si>
  <si>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</si>
  <si>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</si>
  <si>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</si>
  <si>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</si>
  <si>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</si>
  <si>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</si>
  <si>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</si>
  <si>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</si>
  <si>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</si>
  <si>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</si>
  <si>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</si>
  <si>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</si>
  <si>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</si>
  <si>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</si>
  <si>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</si>
  <si>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</si>
  <si>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</si>
  <si>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</si>
  <si>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</si>
  <si>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</si>
  <si>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</si>
  <si>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</si>
  <si>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</si>
  <si>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</si>
  <si>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</si>
  <si>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</si>
  <si>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</si>
  <si>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</si>
  <si>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</si>
  <si>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</si>
  <si>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</si>
  <si>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</si>
  <si>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</si>
  <si>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</si>
  <si>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</si>
  <si>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</si>
  <si>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</si>
  <si>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</si>
  <si>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</si>
  <si>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</si>
  <si>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</si>
  <si>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</si>
  <si>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</si>
  <si>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</si>
  <si>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</si>
  <si>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</si>
  <si>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</si>
  <si>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</si>
  <si>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</si>
  <si>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</si>
  <si>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</si>
  <si>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</si>
  <si>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</si>
  <si>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</si>
  <si>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</si>
  <si>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</si>
  <si>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</si>
  <si>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</si>
  <si>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</si>
  <si>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</si>
  <si>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</si>
  <si>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</si>
  <si>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</si>
  <si>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</si>
  <si>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</si>
  <si>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</si>
  <si>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</si>
  <si>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</si>
  <si>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</si>
  <si>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</si>
  <si>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</si>
  <si>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</si>
  <si>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</si>
  <si>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</si>
  <si>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</si>
  <si>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</si>
  <si>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</si>
  <si>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</si>
  <si>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</si>
  <si>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</si>
  <si>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</si>
  <si>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</si>
  <si>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</si>
  <si>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</si>
  <si>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</si>
  <si>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</si>
  <si>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</si>
  <si>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</si>
  <si>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</si>
  <si>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</si>
  <si>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</si>
  <si>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</si>
  <si>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</si>
  <si>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</si>
  <si>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</si>
  <si>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</si>
  <si>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</si>
  <si>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</si>
  <si>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</si>
  <si>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</si>
  <si>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</si>
  <si>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</si>
  <si>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</si>
  <si>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</si>
  <si>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</si>
  <si>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</si>
  <si>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</si>
  <si>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</si>
  <si>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</si>
  <si>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</si>
  <si>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</si>
  <si>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</si>
  <si>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</si>
  <si>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</si>
  <si>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</si>
  <si>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</si>
  <si>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</si>
  <si>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</si>
  <si>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</si>
  <si>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</si>
  <si>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</si>
  <si>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</si>
  <si>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</si>
  <si>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</si>
  <si>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</si>
  <si>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</si>
  <si>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</si>
  <si>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</si>
  <si>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</si>
  <si>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</si>
  <si>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</si>
  <si>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</si>
  <si>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</si>
  <si>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</si>
  <si>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</si>
  <si>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</si>
  <si>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</si>
  <si>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</si>
  <si>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</si>
  <si>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</si>
  <si>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</si>
  <si>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</si>
  <si>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</si>
  <si>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</si>
  <si>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</si>
  <si>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</si>
  <si>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</si>
  <si>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</si>
  <si>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</si>
  <si>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</si>
  <si>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</si>
  <si>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</si>
  <si>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</si>
  <si>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</si>
  <si>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</si>
  <si>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</si>
  <si>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</si>
  <si>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</si>
  <si>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</si>
  <si>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</si>
  <si>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</si>
  <si>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</si>
  <si>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</si>
  <si>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</si>
  <si>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</si>
  <si>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</si>
  <si>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</si>
  <si>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</si>
  <si>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</si>
  <si>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</si>
  <si>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</si>
  <si>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</si>
  <si>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</si>
  <si>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</si>
  <si>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</si>
  <si>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</si>
  <si>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</si>
  <si>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</si>
  <si>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</si>
  <si>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</si>
  <si>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</si>
  <si>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</si>
  <si>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</si>
  <si>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</si>
  <si>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</si>
  <si>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</si>
  <si>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</si>
  <si>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</si>
  <si>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</si>
  <si>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</si>
  <si>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</si>
  <si>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</si>
  <si>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</si>
  <si>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</si>
  <si>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</si>
  <si>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</si>
  <si>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</si>
  <si>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</si>
  <si>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</si>
  <si>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</si>
  <si>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</si>
  <si>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</si>
  <si>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</si>
  <si>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</si>
  <si>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</si>
  <si>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</si>
  <si>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</si>
  <si>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</si>
  <si>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</si>
  <si>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</si>
  <si>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</si>
  <si>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</si>
  <si>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</si>
  <si>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</si>
  <si>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</si>
  <si>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</si>
  <si>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</si>
  <si>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</si>
  <si>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</si>
  <si>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</si>
  <si>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</si>
  <si>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</si>
  <si>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</si>
  <si>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</si>
  <si>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</si>
  <si>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</si>
  <si>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</si>
  <si>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</si>
  <si>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</si>
  <si>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</si>
  <si>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</si>
  <si>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</si>
  <si>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</si>
  <si>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</si>
  <si>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</si>
  <si>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</si>
  <si>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</si>
  <si>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</si>
  <si>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</si>
  <si>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</si>
  <si>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</si>
  <si>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</si>
  <si>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</si>
  <si>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</si>
  <si>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</si>
  <si>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</si>
  <si>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</si>
  <si>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</si>
  <si>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</si>
  <si>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</si>
  <si>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</si>
  <si>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</si>
  <si>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</si>
  <si>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</si>
  <si>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</si>
  <si>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</si>
  <si>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</si>
  <si>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</si>
  <si>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</si>
  <si>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</si>
  <si>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</si>
  <si>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</si>
  <si>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</si>
  <si>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</si>
  <si>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</si>
  <si>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</si>
  <si>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</si>
  <si>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</si>
  <si>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</si>
  <si>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</si>
  <si>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</si>
  <si>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</si>
  <si>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</si>
  <si>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</si>
  <si>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</si>
  <si>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</si>
  <si>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</si>
  <si>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</si>
  <si>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</si>
  <si>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</si>
  <si>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</si>
  <si>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</si>
  <si>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</si>
  <si>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</si>
  <si>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</si>
  <si>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</si>
  <si>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</si>
  <si>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</si>
  <si>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</si>
  <si>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</si>
  <si>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</si>
  <si>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</si>
  <si>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</si>
  <si>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</si>
  <si>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</si>
  <si>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</si>
  <si>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</si>
  <si>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</si>
  <si>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</si>
  <si>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</si>
  <si>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</si>
  <si>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</si>
  <si>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</si>
  <si>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</si>
  <si>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</si>
  <si>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</si>
  <si>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</si>
  <si>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</si>
  <si>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</si>
  <si>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</si>
  <si>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</si>
  <si>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</si>
  <si>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</si>
  <si>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</si>
  <si>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</si>
  <si>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</si>
  <si>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</si>
  <si>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</si>
  <si>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</si>
  <si>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</si>
  <si>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</si>
  <si>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</si>
  <si>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</si>
  <si>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</si>
  <si>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</si>
  <si>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</si>
  <si>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</si>
  <si>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</si>
  <si>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</si>
  <si>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</si>
  <si>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</si>
  <si>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</si>
  <si>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</si>
  <si>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</si>
  <si>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</si>
  <si>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</si>
  <si>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</si>
  <si>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</si>
  <si>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</si>
  <si>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</si>
  <si>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</si>
  <si>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</si>
  <si>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</si>
  <si>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</si>
  <si>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</si>
  <si>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</si>
  <si>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</si>
  <si>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</si>
  <si>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</si>
  <si>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</si>
  <si>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</si>
  <si>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</si>
  <si>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</si>
  <si>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</si>
  <si>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</si>
  <si>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</si>
  <si>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</si>
  <si>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</si>
  <si>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</si>
  <si>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</si>
  <si>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</si>
  <si>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</si>
  <si>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</si>
  <si>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</si>
  <si>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</si>
  <si>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</si>
  <si>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</si>
  <si>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</si>
  <si>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</si>
  <si>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</si>
  <si>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</si>
  <si>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</si>
  <si>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</si>
  <si>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</si>
  <si>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</si>
  <si>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</si>
  <si>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</si>
  <si>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</si>
  <si>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</si>
  <si>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</si>
  <si>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</si>
  <si>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</si>
  <si>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</si>
  <si>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</si>
  <si>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</si>
  <si>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</si>
  <si>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</si>
  <si>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</si>
  <si>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</si>
  <si>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</si>
  <si>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</si>
  <si>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</si>
  <si>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</si>
  <si>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</si>
  <si>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</si>
  <si>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</si>
  <si>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</si>
  <si>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</si>
  <si>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</si>
  <si>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</si>
  <si>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</si>
  <si>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</si>
  <si>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</si>
  <si>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</si>
  <si>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</si>
  <si>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</si>
  <si>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</si>
  <si>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</si>
  <si>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</si>
  <si>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</si>
  <si>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</si>
  <si>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</si>
  <si>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</si>
  <si>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</si>
  <si>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</si>
  <si>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</si>
  <si>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</si>
  <si>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</si>
  <si>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</si>
  <si>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</si>
  <si>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</si>
  <si>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</si>
  <si>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</si>
  <si>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</si>
  <si>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</si>
  <si>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</si>
  <si>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</si>
  <si>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</si>
  <si>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</si>
  <si>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</si>
  <si>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</si>
  <si>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</si>
  <si>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</si>
  <si>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</si>
  <si>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</si>
  <si>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</si>
  <si>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</si>
  <si>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</si>
  <si>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</si>
  <si>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</si>
  <si>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</si>
  <si>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</si>
  <si>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</si>
  <si>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</si>
  <si>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</si>
  <si>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</si>
  <si>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</si>
  <si>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</si>
  <si>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</si>
  <si>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</si>
  <si>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</si>
  <si>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</si>
  <si>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</si>
  <si>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</si>
  <si>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</si>
  <si>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</si>
  <si>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</si>
  <si>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</si>
  <si>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</si>
  <si>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</si>
  <si>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</si>
  <si>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</si>
  <si>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</si>
  <si>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</si>
  <si>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</si>
  <si>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</si>
  <si>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</si>
  <si>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</si>
  <si>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</si>
  <si>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</si>
  <si>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</si>
  <si>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</si>
  <si>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</si>
  <si>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</si>
  <si>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</si>
  <si>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</si>
  <si>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</si>
  <si>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</si>
  <si>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</si>
  <si>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</si>
  <si>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</si>
  <si>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</si>
  <si>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</si>
  <si>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</si>
  <si>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</si>
  <si>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</si>
  <si>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</si>
  <si>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</si>
  <si>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</si>
  <si>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</si>
  <si>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</si>
  <si>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</si>
  <si>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</si>
  <si>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</si>
  <si>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</si>
  <si>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</si>
  <si>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</si>
  <si>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</si>
  <si>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</si>
  <si>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</si>
  <si>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</si>
  <si>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</si>
  <si>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</si>
  <si>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</si>
  <si>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</si>
  <si>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</si>
  <si>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</si>
  <si>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</si>
  <si>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</si>
  <si>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</si>
  <si>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</si>
  <si>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</si>
  <si>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</si>
  <si>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</si>
  <si>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</si>
  <si>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</si>
  <si>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</si>
  <si>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</si>
  <si>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</si>
  <si>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</si>
  <si>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</si>
  <si>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</si>
  <si>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</si>
  <si>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</si>
  <si>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</si>
  <si>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</si>
  <si>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</si>
  <si>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</si>
  <si>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</si>
  <si>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</si>
  <si>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</si>
  <si>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</si>
  <si>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</si>
  <si>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</si>
  <si>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</si>
  <si>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</si>
  <si>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</si>
  <si>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</si>
  <si>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</si>
  <si>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</si>
  <si>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</si>
  <si>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</si>
  <si>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</si>
  <si>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</si>
  <si>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</si>
  <si>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</si>
  <si>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</si>
  <si>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</si>
  <si>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</si>
  <si>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</si>
  <si>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</si>
  <si>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</si>
  <si>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</si>
  <si>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</si>
  <si>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</si>
  <si>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</si>
  <si>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</si>
  <si>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</si>
  <si>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</si>
  <si>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</si>
  <si>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</si>
  <si>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</si>
  <si>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</si>
  <si>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</si>
  <si>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</si>
  <si>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</si>
  <si>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</si>
  <si>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</si>
  <si>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</si>
  <si>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</si>
  <si>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</si>
  <si>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</si>
  <si>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</si>
  <si>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</si>
  <si>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</si>
  <si>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</si>
  <si>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</si>
  <si>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</si>
  <si>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</si>
  <si>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</si>
  <si>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</si>
  <si>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</si>
  <si>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</si>
  <si>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</si>
  <si>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</si>
  <si>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</si>
  <si>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</si>
  <si>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</si>
  <si>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</si>
  <si>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</si>
  <si>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</si>
  <si>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</si>
  <si>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</si>
  <si>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</si>
  <si>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</si>
  <si>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</si>
  <si>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</si>
  <si>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</si>
  <si>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</si>
  <si>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</si>
  <si>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</si>
  <si>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</si>
  <si>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</si>
  <si>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</si>
  <si>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</si>
  <si>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</si>
  <si>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</si>
  <si>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</si>
  <si>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</si>
  <si>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</si>
  <si>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</si>
  <si>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</si>
  <si>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</si>
  <si>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</si>
  <si>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</si>
  <si>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</si>
  <si>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</si>
  <si>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</si>
  <si>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</si>
  <si>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</si>
  <si>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</si>
  <si>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</si>
  <si>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</si>
  <si>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</si>
  <si>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</si>
  <si>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</si>
  <si>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</si>
  <si>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</si>
  <si>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</si>
  <si>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</si>
  <si>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</si>
  <si>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</si>
  <si>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</si>
  <si>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</si>
  <si>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</si>
  <si>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</si>
  <si>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</si>
  <si>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</si>
  <si>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</si>
  <si>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</si>
  <si>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</si>
  <si>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</si>
  <si>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</si>
  <si>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</si>
  <si>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</si>
  <si>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</si>
  <si>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</si>
  <si>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</si>
  <si>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</si>
  <si>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</si>
  <si>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</si>
  <si>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</si>
  <si>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</si>
  <si>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</si>
  <si>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</si>
  <si>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</si>
  <si>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</si>
  <si>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</si>
  <si>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</si>
  <si>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</si>
  <si>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</si>
  <si>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</si>
  <si>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</si>
  <si>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</si>
  <si>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</si>
  <si>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</si>
  <si>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</si>
  <si>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</si>
  <si>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</si>
  <si>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</si>
  <si>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</si>
  <si>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</si>
  <si>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</si>
  <si>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</si>
  <si>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</si>
  <si>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</si>
  <si>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</si>
  <si>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</si>
  <si>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</si>
  <si>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</si>
  <si>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</si>
  <si>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</si>
  <si>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</si>
  <si>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</si>
  <si>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</si>
  <si>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</si>
  <si>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</si>
  <si>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</si>
  <si>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</si>
  <si>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</si>
  <si>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</si>
  <si>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</si>
  <si>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</si>
  <si>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</si>
  <si>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</si>
  <si>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</si>
  <si>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</si>
  <si>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</si>
  <si>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</si>
  <si>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</si>
  <si>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</si>
  <si>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</si>
  <si>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</si>
  <si>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</si>
  <si>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</si>
  <si>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</si>
  <si>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</si>
  <si>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</si>
  <si>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</si>
  <si>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</si>
  <si>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</si>
  <si>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</si>
  <si>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</si>
  <si>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</si>
  <si>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</si>
  <si>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</si>
  <si>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</si>
  <si>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</si>
  <si>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</si>
  <si>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</si>
  <si>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</si>
  <si>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</si>
  <si>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</si>
  <si>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</si>
  <si>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</si>
  <si>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</si>
  <si>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</si>
  <si>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</si>
  <si>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</si>
  <si>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</si>
  <si>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</si>
  <si>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</si>
  <si>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</si>
  <si>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</si>
  <si>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</si>
  <si>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</si>
  <si>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</si>
  <si>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</si>
  <si>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</si>
  <si>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</si>
  <si>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</si>
  <si>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</si>
  <si>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</si>
  <si>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</si>
  <si>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</si>
  <si>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</si>
  <si>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</si>
  <si>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</si>
  <si>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</si>
  <si>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</si>
  <si>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</si>
  <si>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</si>
  <si>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</si>
  <si>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</si>
  <si>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</si>
  <si>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</si>
  <si>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</si>
  <si>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</si>
  <si>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</si>
  <si>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</si>
  <si>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</si>
  <si>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</si>
  <si>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</si>
  <si>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</si>
  <si>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</si>
  <si>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</si>
  <si>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</si>
  <si>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</si>
  <si>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</si>
  <si>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</si>
  <si>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</si>
  <si>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</si>
  <si>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</si>
  <si>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</si>
  <si>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</si>
  <si>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</si>
  <si>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</si>
  <si>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</si>
  <si>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</si>
  <si>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</si>
  <si>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</si>
  <si>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</si>
  <si>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</si>
  <si>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</si>
  <si>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</si>
  <si>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</si>
  <si>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</si>
  <si>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</si>
  <si>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</si>
  <si>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</si>
  <si>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</si>
  <si>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</si>
  <si>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</si>
  <si>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</si>
  <si>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</si>
  <si>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</si>
  <si>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</si>
  <si>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</si>
  <si>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</si>
  <si>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</si>
  <si>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</si>
  <si>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</si>
  <si>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</si>
  <si>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</si>
  <si>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</si>
  <si>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</si>
  <si>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</si>
  <si>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</si>
  <si>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</si>
  <si>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</si>
  <si>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</si>
  <si>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</si>
  <si>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</si>
  <si>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</si>
  <si>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</si>
  <si>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</si>
  <si>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</si>
  <si>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</si>
  <si>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</si>
  <si>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</si>
  <si>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900301477-6</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</si>
  <si>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</si>
  <si>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</si>
  <si>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</si>
  <si>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</si>
  <si>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</si>
  <si>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</si>
  <si>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</si>
  <si>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</si>
  <si>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</si>
  <si>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</si>
  <si>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</si>
  <si>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</si>
  <si>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</si>
  <si>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</si>
  <si>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</si>
  <si>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</si>
  <si>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</si>
  <si>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</si>
  <si>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</si>
  <si>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</si>
  <si>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</si>
  <si>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</si>
  <si>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</si>
  <si>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</si>
  <si>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</si>
  <si>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</si>
  <si>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2021-47-10001225</t>
  </si>
  <si>
    <t> 1.108.486.220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</si>
</sst>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twoCellAnchor editAs="oneCell">
    <xdr:from>
      <xdr:col>1</xdr:col>
      <xdr:colOff>3462617</xdr:colOff>
      <xdr:row>208</xdr:row>
      <xdr:rowOff>11206</xdr:rowOff>
    </xdr:from>
    <xdr:to>
      <xdr:col>3</xdr:col>
      <xdr:colOff>194982</xdr:colOff>
      <xdr:row>212</xdr:row>
      <xdr:rowOff>163606</xdr:rowOff>
    </xdr:to>
    <xdr:pic>
      <xdr:nvPicPr>
        <xdr:cNvPr id="3" name="2 Imagen"/>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933264" y="63470118"/>
          <a:ext cx="2514600" cy="914400"/>
        </a:xfrm>
        <a:prstGeom prst="rect">
          <a:avLst/>
        </a:prstGeom>
        <a:noFill/>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8" zoomScale="85" zoomScaleNormal="85" zoomScaleSheetLayoutView="40" zoomScalePageLayoutView="40" workbookViewId="0">
      <selection activeCell="C211" sqref="C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2703</v>
      </c>
      <c r="D15" s="35"/>
      <c r="E15" s="35"/>
      <c r="F15" s="5"/>
      <c r="G15" s="32" t="s">
        <v>1168</v>
      </c>
      <c r="H15" s="103" t="s">
        <v>711</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t="s">
        <v>2676</v>
      </c>
      <c r="C20" s="5"/>
      <c r="D20" s="73"/>
      <c r="E20" s="5"/>
      <c r="F20" s="5"/>
      <c r="G20" s="5"/>
      <c r="H20" s="240"/>
      <c r="I20" s="146" t="s">
        <v>711</v>
      </c>
      <c r="J20" s="147" t="s">
        <v>719</v>
      </c>
      <c r="K20" s="148" t="s">
        <v>2704</v>
      </c>
      <c r="L20" s="149"/>
      <c r="M20" s="149">
        <v>44561</v>
      </c>
      <c r="N20" s="132">
        <f>+(M20-L20)/30</f>
        <v>1485.3666666666666</v>
      </c>
      <c r="O20" s="135"/>
      <c r="U20" s="131"/>
      <c r="V20" s="105">
        <f ca="1">NOW()</f>
        <v>44193.986767476854</v>
      </c>
      <c r="W20" s="105">
        <f ca="1">NOW()</f>
        <v>44193.986767476854</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e">
        <f>VLOOKUP(B20,EAS!A2:B1439,2,0)</f>
        <v>#N/A</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2702</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2691</v>
      </c>
      <c r="E48" s="142">
        <v>42718</v>
      </c>
      <c r="F48" s="142">
        <v>43085</v>
      </c>
      <c r="G48" s="156">
        <f>IF(AND(E48&lt;&gt;"",F48&lt;&gt;""),((F48-E48)/30),"")</f>
        <v>12.233333333333333</v>
      </c>
      <c r="H48" s="119" t="s">
        <v>2693</v>
      </c>
      <c r="I48" s="112" t="s">
        <v>1154</v>
      </c>
      <c r="J48" s="112" t="s">
        <v>698</v>
      </c>
      <c r="K48" s="120">
        <v>1400017411</v>
      </c>
      <c r="L48" s="113" t="s">
        <v>1148</v>
      </c>
      <c r="M48" s="114">
        <v>0</v>
      </c>
      <c r="N48" s="113" t="s">
        <v>27</v>
      </c>
      <c r="O48" s="113" t="s">
        <v>1148</v>
      </c>
      <c r="P48" s="78"/>
    </row>
    <row r="49" spans="1:16" s="6" customFormat="1" ht="24.75" customHeight="1" x14ac:dyDescent="0.25">
      <c r="A49" s="140">
        <v>2</v>
      </c>
      <c r="B49" s="110"/>
      <c r="C49" s="111"/>
      <c r="D49" s="118" t="s">
        <v>2688</v>
      </c>
      <c r="E49" s="142">
        <v>42397</v>
      </c>
      <c r="F49" s="142">
        <v>42719</v>
      </c>
      <c r="G49" s="156">
        <f t="shared" ref="G49:G50" si="2">IF(AND(E49&lt;&gt;"",F49&lt;&gt;""),((F49-E49)/30),"")</f>
        <v>10.733333333333333</v>
      </c>
      <c r="H49" s="119" t="s">
        <v>2694</v>
      </c>
      <c r="I49" s="112" t="s">
        <v>1154</v>
      </c>
      <c r="J49" s="112" t="s">
        <v>698</v>
      </c>
      <c r="K49" s="120">
        <v>835932131</v>
      </c>
      <c r="L49" s="113" t="s">
        <v>1148</v>
      </c>
      <c r="M49" s="114">
        <v>0</v>
      </c>
      <c r="N49" s="113" t="s">
        <v>27</v>
      </c>
      <c r="O49" s="113" t="s">
        <v>26</v>
      </c>
      <c r="P49" s="78"/>
    </row>
    <row r="50" spans="1:16" s="6" customFormat="1" ht="24.75" customHeight="1" x14ac:dyDescent="0.25">
      <c r="A50" s="140">
        <v>3</v>
      </c>
      <c r="B50" s="110"/>
      <c r="C50" s="111"/>
      <c r="D50" s="118" t="s">
        <v>2690</v>
      </c>
      <c r="E50" s="142">
        <v>42718</v>
      </c>
      <c r="F50" s="142">
        <v>43084</v>
      </c>
      <c r="G50" s="156">
        <f t="shared" si="2"/>
        <v>12.2</v>
      </c>
      <c r="H50" s="116" t="s">
        <v>2695</v>
      </c>
      <c r="I50" s="112" t="s">
        <v>711</v>
      </c>
      <c r="J50" s="112" t="s">
        <v>713</v>
      </c>
      <c r="K50" s="120">
        <v>755137800</v>
      </c>
      <c r="L50" s="113" t="s">
        <v>1148</v>
      </c>
      <c r="M50" s="114">
        <v>0</v>
      </c>
      <c r="N50" s="113" t="s">
        <v>27</v>
      </c>
      <c r="O50" s="113" t="s">
        <v>26</v>
      </c>
      <c r="P50" s="78"/>
    </row>
    <row r="51" spans="1:16" s="6" customFormat="1" ht="24.75" customHeight="1" outlineLevel="1" x14ac:dyDescent="0.25">
      <c r="A51" s="140">
        <v>4</v>
      </c>
      <c r="B51" s="110"/>
      <c r="C51" s="111"/>
      <c r="D51" s="118" t="s">
        <v>2689</v>
      </c>
      <c r="E51" s="142">
        <v>42718</v>
      </c>
      <c r="F51" s="142">
        <v>43084</v>
      </c>
      <c r="G51" s="156">
        <f t="shared" ref="G51:G107" si="3">IF(AND(E51&lt;&gt;"",F51&lt;&gt;""),((F51-E51)/30),"")</f>
        <v>12.2</v>
      </c>
      <c r="H51" s="119" t="s">
        <v>2696</v>
      </c>
      <c r="I51" s="112" t="s">
        <v>711</v>
      </c>
      <c r="J51" s="112" t="s">
        <v>713</v>
      </c>
      <c r="K51" s="120">
        <v>1744827700</v>
      </c>
      <c r="L51" s="113" t="s">
        <v>1148</v>
      </c>
      <c r="M51" s="114">
        <v>0</v>
      </c>
      <c r="N51" s="113" t="s">
        <v>27</v>
      </c>
      <c r="O51" s="113" t="s">
        <v>26</v>
      </c>
      <c r="P51" s="78"/>
    </row>
    <row r="52" spans="1:16" s="7" customFormat="1" ht="24.75" customHeight="1" outlineLevel="1" x14ac:dyDescent="0.25">
      <c r="A52" s="141">
        <v>5</v>
      </c>
      <c r="B52" s="110"/>
      <c r="C52" s="111"/>
      <c r="D52" s="118" t="s">
        <v>2682</v>
      </c>
      <c r="E52" s="142">
        <v>42397</v>
      </c>
      <c r="F52" s="142">
        <v>42674</v>
      </c>
      <c r="G52" s="156">
        <f t="shared" si="3"/>
        <v>9.2333333333333325</v>
      </c>
      <c r="H52" s="116" t="s">
        <v>2697</v>
      </c>
      <c r="I52" s="112" t="s">
        <v>711</v>
      </c>
      <c r="J52" s="112" t="s">
        <v>713</v>
      </c>
      <c r="K52" s="120">
        <v>1375730480</v>
      </c>
      <c r="L52" s="113" t="s">
        <v>1148</v>
      </c>
      <c r="M52" s="114">
        <v>0</v>
      </c>
      <c r="N52" s="113" t="s">
        <v>27</v>
      </c>
      <c r="O52" s="113" t="s">
        <v>26</v>
      </c>
      <c r="P52" s="79"/>
    </row>
    <row r="53" spans="1:16" s="7" customFormat="1" ht="24.75" customHeight="1" outlineLevel="1" x14ac:dyDescent="0.25">
      <c r="A53" s="141">
        <v>6</v>
      </c>
      <c r="B53" s="110"/>
      <c r="C53" s="111"/>
      <c r="D53" s="118" t="s">
        <v>2687</v>
      </c>
      <c r="E53" s="142">
        <v>43405</v>
      </c>
      <c r="F53" s="142">
        <v>43434</v>
      </c>
      <c r="G53" s="156">
        <f t="shared" si="3"/>
        <v>0.96666666666666667</v>
      </c>
      <c r="H53" s="116" t="s">
        <v>2698</v>
      </c>
      <c r="I53" s="112" t="s">
        <v>711</v>
      </c>
      <c r="J53" s="112" t="s">
        <v>713</v>
      </c>
      <c r="K53" s="120">
        <v>162739300</v>
      </c>
      <c r="L53" s="113" t="s">
        <v>1148</v>
      </c>
      <c r="M53" s="114">
        <v>0</v>
      </c>
      <c r="N53" s="113" t="s">
        <v>27</v>
      </c>
      <c r="O53" s="113" t="s">
        <v>26</v>
      </c>
      <c r="P53" s="79"/>
    </row>
    <row r="54" spans="1:16" s="7" customFormat="1" ht="24.75" customHeight="1" outlineLevel="1" x14ac:dyDescent="0.25">
      <c r="A54" s="141">
        <v>7</v>
      </c>
      <c r="B54" s="110"/>
      <c r="C54" s="111"/>
      <c r="D54" s="118" t="s">
        <v>2692</v>
      </c>
      <c r="E54" s="142">
        <v>42397</v>
      </c>
      <c r="F54" s="142">
        <v>42722</v>
      </c>
      <c r="G54" s="156">
        <f t="shared" si="3"/>
        <v>10.833333333333334</v>
      </c>
      <c r="H54" s="116" t="s">
        <v>2698</v>
      </c>
      <c r="I54" s="112" t="s">
        <v>711</v>
      </c>
      <c r="J54" s="112" t="s">
        <v>713</v>
      </c>
      <c r="K54" s="115">
        <v>2234745062</v>
      </c>
      <c r="L54" s="113" t="s">
        <v>1148</v>
      </c>
      <c r="M54" s="114">
        <v>0</v>
      </c>
      <c r="N54" s="113" t="s">
        <v>27</v>
      </c>
      <c r="O54" s="113" t="s">
        <v>1148</v>
      </c>
      <c r="P54" s="79"/>
    </row>
    <row r="55" spans="1:16" s="7" customFormat="1" ht="24.75" customHeight="1" outlineLevel="1" x14ac:dyDescent="0.25">
      <c r="A55" s="141">
        <v>8</v>
      </c>
      <c r="B55" s="110"/>
      <c r="C55" s="111"/>
      <c r="D55" s="118" t="s">
        <v>2683</v>
      </c>
      <c r="E55" s="142">
        <v>43484</v>
      </c>
      <c r="F55" s="142">
        <v>43761</v>
      </c>
      <c r="G55" s="156">
        <f t="shared" si="3"/>
        <v>9.2333333333333325</v>
      </c>
      <c r="H55" s="116" t="s">
        <v>2698</v>
      </c>
      <c r="I55" s="112" t="s">
        <v>711</v>
      </c>
      <c r="J55" s="112" t="s">
        <v>713</v>
      </c>
      <c r="K55" s="115">
        <v>728285028</v>
      </c>
      <c r="L55" s="113" t="s">
        <v>1148</v>
      </c>
      <c r="M55" s="114">
        <v>0</v>
      </c>
      <c r="N55" s="113" t="s">
        <v>27</v>
      </c>
      <c r="O55" s="113" t="s">
        <v>1148</v>
      </c>
      <c r="P55" s="79"/>
    </row>
    <row r="56" spans="1:16" s="7" customFormat="1" ht="24.75" customHeight="1" outlineLevel="1" x14ac:dyDescent="0.25">
      <c r="A56" s="141">
        <v>9</v>
      </c>
      <c r="B56" s="110"/>
      <c r="C56" s="111"/>
      <c r="D56" s="118" t="s">
        <v>2684</v>
      </c>
      <c r="E56" s="142">
        <v>43486</v>
      </c>
      <c r="F56" s="142">
        <v>43797</v>
      </c>
      <c r="G56" s="156">
        <f t="shared" si="3"/>
        <v>10.366666666666667</v>
      </c>
      <c r="H56" s="119" t="s">
        <v>2699</v>
      </c>
      <c r="I56" s="112" t="s">
        <v>711</v>
      </c>
      <c r="J56" s="112" t="s">
        <v>712</v>
      </c>
      <c r="K56" s="115">
        <v>1072249024</v>
      </c>
      <c r="L56" s="113" t="s">
        <v>1148</v>
      </c>
      <c r="M56" s="114">
        <v>0</v>
      </c>
      <c r="N56" s="113" t="s">
        <v>27</v>
      </c>
      <c r="O56" s="113" t="s">
        <v>1148</v>
      </c>
      <c r="P56" s="79"/>
    </row>
    <row r="57" spans="1:16" s="7" customFormat="1" ht="24.75" customHeight="1" outlineLevel="1" x14ac:dyDescent="0.25">
      <c r="A57" s="141">
        <v>10</v>
      </c>
      <c r="B57" s="64"/>
      <c r="C57" s="65"/>
      <c r="D57" s="118" t="s">
        <v>2685</v>
      </c>
      <c r="E57" s="142">
        <v>43495</v>
      </c>
      <c r="F57" s="142">
        <v>43822</v>
      </c>
      <c r="G57" s="156">
        <f t="shared" si="3"/>
        <v>10.9</v>
      </c>
      <c r="H57" s="119" t="s">
        <v>2700</v>
      </c>
      <c r="I57" s="63" t="s">
        <v>1154</v>
      </c>
      <c r="J57" s="63" t="s">
        <v>698</v>
      </c>
      <c r="K57" s="120">
        <v>10979353600</v>
      </c>
      <c r="L57" s="65" t="s">
        <v>1148</v>
      </c>
      <c r="M57" s="67">
        <v>0</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2686</v>
      </c>
      <c r="E114" s="142">
        <v>43880</v>
      </c>
      <c r="F114" s="142">
        <v>44196</v>
      </c>
      <c r="G114" s="156">
        <f>IF(AND(E114&lt;&gt;"",F114&lt;&gt;""),((F114-E114)/30),"")</f>
        <v>10.533333333333333</v>
      </c>
      <c r="H114" s="116" t="s">
        <v>2697</v>
      </c>
      <c r="I114" s="118" t="s">
        <v>1154</v>
      </c>
      <c r="J114" s="118" t="s">
        <v>698</v>
      </c>
      <c r="K114" s="120">
        <v>3195108142</v>
      </c>
      <c r="L114" s="100">
        <f>+IF(AND(K114&gt;0,O114="Ejecución"),(K114/877802)*Tabla28[[#This Row],[% participación]],IF(AND(K114&gt;0,O114&lt;&gt;"Ejecución"),"-",""))</f>
        <v>0</v>
      </c>
      <c r="M114" s="121" t="s">
        <v>2701</v>
      </c>
      <c r="N114" s="169">
        <v>0</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2669</v>
      </c>
      <c r="C179" s="188"/>
      <c r="D179" s="188"/>
      <c r="E179" s="167">
        <v>0.02</v>
      </c>
      <c r="F179" s="166">
        <v>0.02</v>
      </c>
      <c r="G179" s="161">
        <f>IF(F179&gt;0,SUM(E179+F179),"")</f>
        <v>0.04</v>
      </c>
      <c r="H179" s="5"/>
      <c r="I179" s="188" t="s">
        <v>2671</v>
      </c>
      <c r="J179" s="188"/>
      <c r="K179" s="188"/>
      <c r="L179" s="188"/>
      <c r="M179" s="168">
        <v>0.02</v>
      </c>
      <c r="O179" s="8"/>
      <c r="Q179" s="19"/>
      <c r="R179" s="155">
        <f>IF(M179&gt;0,SUM(L179+M179),"")</f>
        <v>0.02</v>
      </c>
      <c r="T179" s="19"/>
      <c r="U179" s="234" t="s">
        <v>1166</v>
      </c>
      <c r="V179" s="234"/>
      <c r="W179" s="234"/>
      <c r="X179" s="24">
        <v>0.02</v>
      </c>
      <c r="Y179" s="160"/>
      <c r="Z179" s="161" t="str">
        <f>IF(Y179&gt;0,SUM(E181+Y179),"")</f>
        <v/>
      </c>
      <c r="AA179" s="19"/>
      <c r="AB179" s="19"/>
    </row>
    <row r="180" spans="1:28" ht="23.45" hidden="1" x14ac:dyDescent="0.3">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45" hidden="1" x14ac:dyDescent="0.3">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45" hidden="1" x14ac:dyDescent="0.3">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0</v>
      </c>
      <c r="F185" s="92"/>
      <c r="G185" s="93"/>
      <c r="H185" s="88"/>
      <c r="I185" s="90" t="s">
        <v>2627</v>
      </c>
      <c r="J185" s="162">
        <f>+SUM(M179:M183)</f>
        <v>0.02</v>
      </c>
      <c r="K185" s="233" t="s">
        <v>2628</v>
      </c>
      <c r="L185" s="233"/>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2677</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2679</v>
      </c>
      <c r="J211" s="27" t="s">
        <v>2622</v>
      </c>
      <c r="K211" s="145"/>
      <c r="L211" s="21"/>
      <c r="M211" s="21"/>
      <c r="N211" s="21"/>
      <c r="O211" s="8"/>
    </row>
    <row r="212" spans="1:15" x14ac:dyDescent="0.25">
      <c r="A212" s="9"/>
      <c r="B212" s="27" t="s">
        <v>2619</v>
      </c>
      <c r="C212" s="144" t="s">
        <v>2678</v>
      </c>
      <c r="D212" s="21"/>
      <c r="G212" s="27" t="s">
        <v>2621</v>
      </c>
      <c r="H212" s="145" t="s">
        <v>2680</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I21:I28 J21:J35 I29:I35 B20 C54 C49:C53 C55:C67 C87:C105 C106:C107 C68:C86"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fundación camino verde vdpar</cp:lastModifiedBy>
  <cp:lastPrinted>2020-12-29T04:41:25Z</cp:lastPrinted>
  <dcterms:created xsi:type="dcterms:W3CDTF">2020-10-14T21:57:42Z</dcterms:created>
  <dcterms:modified xsi:type="dcterms:W3CDTF">2020-12-29T04:41:31Z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