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<sst xmlns="http://schemas.openxmlformats.org/spreadsheetml/2006/main" count="3099" uniqueCount="2705">
  <si>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</si>
  <si>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</si>
  <si>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</si>
  <si>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</si>
  <si>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</si>
  <si>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</si>
  <si>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</si>
  <si>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</si>
  <si>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</si>
  <si>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</si>
  <si>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</si>
  <si>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</si>
  <si>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</si>
  <si>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</si>
  <si>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</si>
  <si>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</si>
  <si>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</si>
  <si>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</si>
  <si>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</si>
  <si>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</si>
  <si>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</si>
  <si>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</si>
  <si>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</si>
  <si>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</si>
  <si>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</si>
  <si>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</si>
  <si>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</si>
  <si>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</si>
  <si>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</si>
  <si>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</si>
  <si>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</si>
  <si>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</si>
  <si>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</si>
  <si>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</si>
  <si>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</si>
  <si>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</si>
  <si>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</si>
  <si>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</si>
  <si>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</si>
  <si>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</si>
  <si>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</si>
  <si>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</si>
  <si>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</si>
  <si>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</si>
  <si>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</si>
  <si>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</si>
  <si>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</si>
  <si>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</si>
  <si>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</si>
  <si>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</si>
  <si>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</si>
  <si>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</si>
  <si>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</si>
  <si>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</si>
  <si>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</si>
  <si>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</si>
  <si>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</si>
  <si>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</si>
  <si>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</si>
  <si>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</si>
  <si>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</si>
  <si>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</si>
  <si>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</si>
  <si>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</si>
  <si>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</si>
  <si>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</si>
  <si>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</si>
  <si>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</si>
  <si>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</si>
  <si>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</si>
  <si>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</si>
  <si>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</si>
  <si>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</si>
  <si>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</si>
  <si>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</si>
  <si>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</si>
  <si>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</si>
  <si>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</si>
  <si>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</si>
  <si>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</si>
  <si>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</si>
  <si>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</si>
  <si>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</si>
  <si>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</si>
  <si>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</si>
  <si>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</si>
  <si>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</si>
  <si>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</si>
  <si>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</si>
  <si>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</si>
  <si>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</si>
  <si>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</si>
  <si>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</si>
  <si>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</si>
  <si>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</si>
  <si>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</si>
  <si>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</si>
  <si>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</si>
  <si>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</si>
  <si>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</si>
  <si>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</si>
  <si>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</si>
  <si>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</si>
  <si>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</si>
  <si>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</si>
  <si>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</si>
  <si>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</si>
  <si>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</si>
  <si>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</si>
  <si>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</si>
  <si>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</si>
  <si>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</si>
  <si>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</si>
  <si>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</si>
  <si>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</si>
  <si>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</si>
  <si>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</si>
  <si>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</si>
  <si>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</si>
  <si>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</si>
  <si>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</si>
  <si>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</si>
  <si>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</si>
  <si>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</si>
  <si>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</si>
  <si>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</si>
  <si>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</si>
  <si>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</si>
  <si>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</si>
  <si>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</si>
  <si>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</si>
  <si>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</si>
  <si>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</si>
  <si>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</si>
  <si>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</si>
  <si>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</si>
  <si>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</si>
  <si>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</si>
  <si>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</si>
  <si>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</si>
  <si>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</si>
  <si>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</si>
  <si>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</si>
  <si>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</si>
  <si>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</si>
  <si>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</si>
  <si>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</si>
  <si>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</si>
  <si>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</si>
  <si>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</si>
  <si>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</si>
  <si>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</si>
  <si>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</si>
  <si>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</si>
  <si>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</si>
  <si>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</si>
  <si>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</si>
  <si>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</si>
  <si>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</si>
  <si>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</si>
  <si>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</si>
  <si>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</si>
  <si>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</si>
  <si>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</si>
  <si>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</si>
  <si>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</si>
  <si>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</si>
  <si>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</si>
  <si>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</si>
  <si>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</si>
  <si>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</si>
  <si>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</si>
  <si>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</si>
  <si>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</si>
  <si>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</si>
  <si>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</si>
  <si>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</si>
  <si>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</si>
  <si>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</si>
  <si>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</si>
  <si>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</si>
  <si>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</si>
  <si>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</si>
  <si>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</si>
  <si>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</si>
  <si>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</si>
  <si>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</si>
  <si>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</si>
  <si>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</si>
  <si>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</si>
  <si>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</si>
  <si>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</si>
  <si>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</si>
  <si>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</si>
  <si>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</si>
  <si>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</si>
  <si>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</si>
  <si>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</si>
  <si>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</si>
  <si>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</si>
  <si>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</si>
  <si>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</si>
  <si>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</si>
  <si>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</si>
  <si>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</si>
  <si>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</si>
  <si>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</si>
  <si>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</si>
  <si>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</si>
  <si>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</si>
  <si>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</si>
  <si>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</si>
  <si>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</si>
  <si>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</si>
  <si>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</si>
  <si>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</si>
  <si>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</si>
  <si>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</si>
  <si>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</si>
  <si>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</si>
  <si>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</si>
  <si>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</si>
  <si>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</si>
  <si>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</si>
  <si>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</si>
  <si>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</si>
  <si>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</si>
  <si>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</si>
  <si>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</si>
  <si>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</si>
  <si>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</si>
  <si>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</si>
  <si>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</si>
  <si>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</si>
  <si>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</si>
  <si>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</si>
  <si>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</si>
  <si>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</si>
  <si>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</si>
  <si>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</si>
  <si>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</si>
  <si>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</si>
  <si>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</si>
  <si>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</si>
  <si>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</si>
  <si>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</si>
  <si>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</si>
  <si>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</si>
  <si>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</si>
  <si>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</si>
  <si>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</si>
  <si>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</si>
  <si>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</si>
  <si>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</si>
  <si>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</si>
  <si>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</si>
  <si>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</si>
  <si>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</si>
  <si>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</si>
  <si>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</si>
  <si>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</si>
  <si>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</si>
  <si>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</si>
  <si>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</si>
  <si>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</si>
  <si>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</si>
  <si>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</si>
  <si>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</si>
  <si>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</si>
  <si>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</si>
  <si>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</si>
  <si>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</si>
  <si>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</si>
  <si>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</si>
  <si>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</si>
  <si>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</si>
  <si>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</si>
  <si>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</si>
  <si>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</si>
  <si>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</si>
  <si>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</si>
  <si>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</si>
  <si>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</si>
  <si>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</si>
  <si>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</si>
  <si>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</si>
  <si>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</si>
  <si>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</si>
  <si>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</si>
  <si>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</si>
  <si>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</si>
  <si>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</si>
  <si>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</si>
  <si>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</si>
  <si>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</si>
  <si>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</si>
  <si>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</si>
  <si>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</si>
  <si>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</si>
  <si>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</si>
  <si>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</si>
  <si>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</si>
  <si>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</si>
  <si>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</si>
  <si>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</si>
  <si>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</si>
  <si>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</si>
  <si>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</si>
  <si>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</si>
  <si>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</si>
  <si>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</si>
  <si>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</si>
  <si>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</si>
  <si>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</si>
  <si>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</si>
  <si>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</si>
  <si>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</si>
  <si>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</si>
  <si>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</si>
  <si>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</si>
  <si>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</si>
  <si>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</si>
  <si>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</si>
  <si>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</si>
  <si>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</si>
  <si>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</si>
  <si>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</si>
  <si>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</si>
  <si>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</si>
  <si>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</si>
  <si>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</si>
  <si>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</si>
  <si>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</si>
  <si>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</si>
  <si>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</si>
  <si>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</si>
  <si>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</si>
  <si>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</si>
  <si>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</si>
  <si>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</si>
  <si>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</si>
  <si>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</si>
  <si>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</si>
  <si>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</si>
  <si>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</si>
  <si>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</si>
  <si>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</si>
  <si>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</si>
  <si>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</si>
  <si>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</si>
  <si>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</si>
  <si>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</si>
  <si>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</si>
  <si>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</si>
  <si>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</si>
  <si>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</si>
  <si>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</si>
  <si>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</si>
  <si>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</si>
  <si>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</si>
  <si>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</si>
  <si>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</si>
  <si>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</si>
  <si>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</si>
  <si>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</si>
  <si>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</si>
  <si>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</si>
  <si>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</si>
  <si>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</si>
  <si>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</si>
  <si>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</si>
  <si>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</si>
  <si>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</si>
  <si>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</si>
  <si>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</si>
  <si>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</si>
  <si>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</si>
  <si>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</si>
  <si>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</si>
  <si>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</si>
  <si>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</si>
  <si>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</si>
  <si>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</si>
  <si>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</si>
  <si>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</si>
  <si>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</si>
  <si>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</si>
  <si>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</si>
  <si>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</si>
  <si>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</si>
  <si>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</si>
  <si>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</si>
  <si>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</si>
  <si>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</si>
  <si>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</si>
  <si>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</si>
  <si>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</si>
  <si>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</si>
  <si>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</si>
  <si>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</si>
  <si>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</si>
  <si>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</si>
  <si>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</si>
  <si>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</si>
  <si>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</si>
  <si>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</si>
  <si>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</si>
  <si>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</si>
  <si>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</si>
  <si>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</si>
  <si>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</si>
  <si>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</si>
  <si>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</si>
  <si>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</si>
  <si>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</si>
  <si>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</si>
  <si>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</si>
  <si>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</si>
  <si>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</si>
  <si>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</si>
  <si>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</si>
  <si>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</si>
  <si>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</si>
  <si>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</si>
  <si>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</si>
  <si>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</si>
  <si>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</si>
  <si>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</si>
  <si>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</si>
  <si>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</si>
  <si>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</si>
  <si>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</si>
  <si>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</si>
  <si>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</si>
  <si>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</si>
  <si>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</si>
  <si>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</si>
  <si>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</si>
  <si>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</si>
  <si>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</si>
  <si>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</si>
  <si>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</si>
  <si>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</si>
  <si>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</si>
  <si>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</si>
  <si>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</si>
  <si>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</si>
  <si>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</si>
  <si>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</si>
  <si>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</si>
  <si>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</si>
  <si>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</si>
  <si>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</si>
  <si>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</si>
  <si>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</si>
  <si>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</si>
  <si>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</si>
  <si>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</si>
  <si>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</si>
  <si>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</si>
  <si>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</si>
  <si>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</si>
  <si>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</si>
  <si>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</si>
  <si>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</si>
  <si>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</si>
  <si>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</si>
  <si>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</si>
  <si>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</si>
  <si>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</si>
  <si>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</si>
  <si>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</si>
  <si>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</si>
  <si>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</si>
  <si>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</si>
  <si>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</si>
  <si>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</si>
  <si>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</si>
  <si>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</si>
  <si>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</si>
  <si>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</si>
  <si>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</si>
  <si>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</si>
  <si>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</si>
  <si>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</si>
  <si>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</si>
  <si>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</si>
  <si>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</si>
  <si>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</si>
  <si>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</si>
  <si>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</si>
  <si>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</si>
  <si>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</si>
  <si>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</si>
  <si>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</si>
  <si>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</si>
  <si>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</si>
  <si>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</si>
  <si>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</si>
  <si>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</si>
  <si>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</si>
  <si>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</si>
  <si>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</si>
  <si>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</si>
  <si>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</si>
  <si>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</si>
  <si>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</si>
  <si>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</si>
  <si>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</si>
  <si>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</si>
  <si>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</si>
  <si>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</si>
  <si>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</si>
  <si>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</si>
  <si>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</si>
  <si>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</si>
  <si>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</si>
  <si>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</si>
  <si>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</si>
  <si>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</si>
  <si>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</si>
  <si>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</si>
  <si>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</si>
  <si>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</si>
  <si>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</si>
  <si>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</si>
  <si>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</si>
  <si>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</si>
  <si>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</si>
  <si>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</si>
  <si>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</si>
  <si>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</si>
  <si>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</si>
  <si>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</si>
  <si>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</si>
  <si>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</si>
  <si>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</si>
  <si>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</si>
  <si>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</si>
  <si>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</si>
  <si>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</si>
  <si>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</si>
  <si>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</si>
  <si>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</si>
  <si>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</si>
  <si>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</si>
  <si>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</si>
  <si>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</si>
  <si>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</si>
  <si>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</si>
  <si>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</si>
  <si>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</si>
  <si>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</si>
  <si>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</si>
  <si>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</si>
  <si>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</si>
  <si>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</si>
  <si>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</si>
  <si>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</si>
  <si>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</si>
  <si>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</si>
  <si>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</si>
  <si>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</si>
  <si>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</si>
  <si>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</si>
  <si>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</si>
  <si>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</si>
  <si>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</si>
  <si>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</si>
  <si>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</si>
  <si>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</si>
  <si>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</si>
  <si>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</si>
  <si>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</si>
  <si>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</si>
  <si>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</si>
  <si>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</si>
  <si>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</si>
  <si>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</si>
  <si>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</si>
  <si>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</si>
  <si>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</si>
  <si>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</si>
  <si>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</si>
  <si>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</si>
  <si>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</si>
  <si>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</si>
  <si>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</si>
  <si>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</si>
  <si>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</si>
  <si>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</si>
  <si>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</si>
  <si>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</si>
  <si>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</si>
  <si>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</si>
  <si>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</si>
  <si>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</si>
  <si>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</si>
  <si>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</si>
  <si>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</si>
  <si>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</si>
  <si>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</si>
  <si>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</si>
  <si>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</si>
  <si>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</si>
  <si>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</si>
  <si>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</si>
  <si>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</si>
  <si>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</si>
  <si>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</si>
  <si>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</si>
  <si>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</si>
  <si>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</si>
  <si>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</si>
  <si>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</si>
  <si>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</si>
  <si>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</si>
  <si>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</si>
  <si>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</si>
  <si>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</si>
  <si>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</si>
  <si>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</si>
  <si>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</si>
  <si>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</si>
  <si>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</si>
  <si>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</si>
  <si>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</si>
  <si>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</si>
  <si>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</si>
  <si>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</si>
  <si>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</si>
  <si>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</si>
  <si>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</si>
  <si>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</si>
  <si>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</si>
  <si>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</si>
  <si>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</si>
  <si>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</si>
  <si>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</si>
  <si>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</si>
  <si>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</si>
  <si>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</si>
  <si>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</si>
  <si>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</si>
  <si>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</si>
  <si>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</si>
  <si>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</si>
  <si>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</si>
  <si>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</si>
  <si>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</si>
  <si>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</si>
  <si>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</si>
  <si>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</si>
  <si>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</si>
  <si>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</si>
  <si>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</si>
  <si>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</si>
  <si>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</si>
  <si>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</si>
  <si>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</si>
  <si>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</si>
  <si>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</si>
  <si>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</si>
  <si>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</si>
  <si>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</si>
  <si>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</si>
  <si>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</si>
  <si>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</si>
  <si>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</si>
  <si>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</si>
  <si>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</si>
  <si>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</si>
  <si>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</si>
  <si>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</si>
  <si>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</si>
  <si>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</si>
  <si>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</si>
  <si>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</si>
  <si>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</si>
  <si>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</si>
  <si>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</si>
  <si>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</si>
  <si>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</si>
  <si>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</si>
  <si>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</si>
  <si>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</si>
  <si>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</si>
  <si>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</si>
  <si>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</si>
  <si>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</si>
  <si>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</si>
  <si>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</si>
  <si>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</si>
  <si>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</si>
  <si>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</si>
  <si>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</si>
  <si>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</si>
  <si>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</si>
  <si>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</si>
  <si>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</si>
  <si>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</si>
  <si>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</si>
  <si>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</si>
  <si>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</si>
  <si>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</si>
  <si>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</si>
  <si>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</si>
  <si>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</si>
  <si>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</si>
  <si>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</si>
  <si>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</si>
  <si>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</si>
  <si>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</si>
  <si>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</si>
  <si>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</si>
  <si>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</si>
  <si>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</si>
  <si>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</si>
  <si>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</si>
  <si>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</si>
  <si>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</si>
  <si>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</si>
  <si>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</si>
  <si>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</si>
  <si>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</si>
  <si>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</si>
  <si>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</si>
  <si>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</si>
  <si>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</si>
  <si>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</si>
  <si>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</si>
  <si>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</si>
  <si>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</si>
  <si>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</si>
  <si>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</si>
  <si>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</si>
  <si>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</si>
  <si>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</si>
  <si>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</si>
  <si>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</si>
  <si>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</si>
  <si>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</si>
  <si>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</si>
  <si>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</si>
  <si>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</si>
  <si>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</si>
  <si>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</si>
  <si>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</si>
  <si>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</si>
  <si>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</si>
  <si>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</si>
  <si>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</si>
  <si>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</si>
  <si>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</si>
  <si>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</si>
  <si>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</si>
  <si>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</si>
  <si>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</si>
  <si>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</si>
  <si>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</si>
  <si>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</si>
  <si>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</si>
  <si>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</si>
  <si>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</si>
  <si>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</si>
  <si>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</si>
  <si>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</si>
  <si>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</si>
  <si>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</si>
  <si>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</si>
  <si>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</si>
  <si>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</si>
  <si>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</si>
  <si>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</si>
  <si>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</si>
  <si>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</si>
  <si>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</si>
  <si>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</si>
  <si>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</si>
  <si>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</si>
  <si>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</si>
  <si>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</si>
  <si>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</si>
  <si>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</si>
  <si>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</si>
  <si>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</si>
  <si>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</si>
  <si>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</si>
  <si>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</si>
  <si>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</si>
  <si>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</si>
  <si>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</si>
  <si>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</si>
  <si>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</si>
  <si>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</si>
  <si>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</si>
  <si>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</si>
  <si>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</si>
  <si>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</si>
  <si>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</si>
  <si>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</si>
  <si>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</si>
  <si>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</si>
  <si>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</si>
  <si>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</si>
  <si>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</si>
  <si>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</si>
  <si>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</si>
  <si>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</si>
  <si>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</si>
  <si>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</si>
  <si>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</si>
  <si>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</si>
  <si>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</si>
  <si>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</si>
  <si>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</si>
  <si>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</si>
  <si>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</si>
  <si>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</si>
  <si>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</si>
  <si>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</si>
  <si>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</si>
  <si>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</si>
  <si>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</si>
  <si>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</si>
  <si>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</si>
  <si>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</si>
  <si>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</si>
  <si>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</si>
  <si>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</si>
  <si>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</si>
  <si>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</si>
  <si>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</si>
  <si>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</si>
  <si>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</si>
  <si>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</si>
  <si>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</si>
  <si>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</si>
  <si>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</si>
  <si>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</si>
  <si>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</si>
  <si>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</si>
  <si>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</si>
  <si>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</si>
  <si>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</si>
  <si>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</si>
  <si>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</si>
  <si>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</si>
  <si>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</si>
  <si>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</si>
  <si>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</si>
  <si>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</si>
  <si>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</si>
  <si>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</si>
  <si>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</si>
  <si>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</si>
  <si>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</si>
  <si>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</si>
  <si>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</si>
  <si>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</si>
  <si>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</si>
  <si>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</si>
  <si>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</si>
  <si>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</si>
  <si>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</si>
  <si>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</si>
  <si>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</si>
  <si>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</si>
  <si>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</si>
  <si>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</si>
  <si>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</si>
  <si>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</si>
  <si>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</si>
  <si>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</si>
  <si>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</si>
  <si>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</si>
  <si>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</si>
  <si>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</si>
  <si>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</si>
  <si>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</si>
  <si>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</si>
  <si>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</si>
  <si>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</si>
  <si>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</si>
  <si>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</si>
  <si>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</si>
  <si>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</si>
  <si>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</si>
  <si>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</si>
  <si>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</si>
  <si>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</si>
  <si>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</si>
  <si>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</si>
  <si>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</si>
  <si>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</si>
  <si>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</si>
  <si>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</si>
  <si>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</si>
  <si>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</si>
  <si>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</si>
  <si>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</si>
  <si>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</si>
  <si>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</si>
  <si>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</si>
  <si>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</si>
  <si>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</si>
  <si>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</si>
  <si>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</si>
  <si>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</si>
  <si>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</si>
  <si>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</si>
  <si>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</si>
  <si>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</si>
  <si>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</si>
  <si>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</si>
  <si>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</si>
  <si>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</si>
  <si>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</si>
  <si>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</si>
  <si>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</si>
  <si>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</si>
  <si>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</si>
  <si>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</si>
  <si>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</si>
  <si>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</si>
  <si>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</si>
  <si>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</si>
  <si>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</si>
  <si>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</si>
  <si>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</si>
  <si>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</si>
  <si>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</si>
  <si>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</si>
  <si>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</si>
  <si>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</si>
  <si>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</si>
  <si>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</si>
  <si>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</si>
  <si>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</si>
  <si>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</si>
  <si>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</si>
  <si>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</si>
  <si>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</si>
  <si>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</si>
  <si>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</si>
  <si>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</si>
  <si>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</si>
  <si>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</si>
  <si>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</si>
  <si>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</si>
  <si>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</si>
  <si>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</si>
  <si>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</si>
  <si>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</si>
  <si>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</si>
  <si>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</si>
  <si>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</si>
  <si>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</si>
  <si>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</si>
  <si>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</si>
  <si>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</si>
  <si>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</si>
  <si>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</si>
  <si>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</si>
  <si>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</si>
  <si>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</si>
  <si>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</si>
  <si>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</si>
  <si>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</si>
  <si>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</si>
  <si>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</si>
  <si>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</si>
  <si>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</si>
  <si>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</si>
  <si>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</si>
  <si>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</si>
  <si>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</si>
  <si>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</si>
  <si>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</si>
  <si>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</si>
  <si>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</si>
  <si>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</si>
  <si>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</si>
  <si>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</si>
  <si>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</si>
  <si>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</si>
  <si>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</si>
  <si>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</si>
  <si>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</si>
  <si>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</si>
  <si>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</si>
  <si>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</si>
  <si>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</si>
  <si>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</si>
  <si>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</si>
  <si>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</si>
  <si>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</si>
  <si>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</si>
  <si>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</si>
  <si>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</si>
  <si>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</si>
  <si>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</si>
  <si>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</si>
  <si>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</si>
  <si>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</si>
  <si>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</si>
  <si>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</si>
  <si>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</si>
  <si>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</si>
  <si>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</si>
  <si>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</si>
  <si>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</si>
  <si>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</si>
  <si>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</si>
  <si>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</si>
  <si>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</si>
  <si>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</si>
  <si>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</si>
  <si>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</si>
  <si>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</si>
  <si>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</si>
  <si>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</si>
  <si>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</si>
  <si>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</si>
  <si>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</si>
  <si>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</si>
  <si>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</si>
  <si>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</si>
  <si>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</si>
  <si>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</si>
  <si>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</si>
  <si>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</si>
  <si>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</si>
  <si>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</si>
  <si>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</si>
  <si>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</si>
  <si>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</si>
  <si>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</si>
  <si>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</si>
  <si>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</si>
  <si>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</si>
  <si>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</si>
  <si>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</si>
  <si>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</si>
  <si>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</si>
  <si>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</si>
  <si>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</si>
  <si>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</si>
  <si>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</si>
  <si>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</si>
  <si>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</si>
  <si>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</si>
  <si>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</si>
  <si>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</si>
  <si>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</si>
  <si>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</si>
  <si>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</si>
  <si>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</si>
  <si>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</si>
  <si>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</si>
  <si>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</si>
  <si>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</si>
  <si>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</si>
  <si>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</si>
  <si>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</si>
  <si>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</si>
  <si>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</si>
  <si>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</si>
  <si>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</si>
  <si>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</si>
  <si>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</si>
  <si>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</si>
  <si>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</si>
  <si>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</si>
  <si>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</si>
  <si>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</si>
  <si>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</si>
  <si>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</si>
  <si>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</si>
  <si>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</si>
  <si>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</si>
  <si>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</si>
  <si>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</si>
  <si>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</si>
  <si>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</si>
  <si>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</si>
  <si>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</si>
  <si>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</si>
  <si>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</si>
  <si>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</si>
  <si>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</si>
  <si>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</si>
  <si>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</si>
  <si>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</si>
  <si>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</si>
  <si>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</si>
  <si>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</si>
  <si>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</si>
  <si>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</si>
  <si>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</si>
  <si>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</si>
  <si>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</si>
  <si>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</si>
  <si>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</si>
  <si>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</si>
  <si>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</si>
  <si>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</si>
  <si>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</si>
  <si>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</si>
  <si>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</si>
  <si>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</si>
  <si>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</si>
  <si>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</si>
  <si>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</si>
  <si>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</si>
  <si>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</si>
  <si>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</si>
  <si>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</si>
  <si>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</si>
  <si>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</si>
  <si>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</si>
  <si>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</si>
  <si>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</si>
  <si>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</si>
  <si>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</si>
  <si>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</si>
  <si>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</si>
  <si>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</si>
  <si>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</si>
  <si>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</si>
  <si>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</si>
  <si>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</si>
  <si>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</si>
  <si>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</si>
  <si>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</si>
  <si>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</si>
  <si>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</si>
  <si>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</si>
  <si>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</si>
  <si>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</si>
  <si>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</si>
  <si>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</si>
  <si>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</si>
  <si>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</si>
  <si>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</si>
  <si>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</si>
  <si>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</si>
  <si>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</si>
  <si>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</si>
  <si>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</si>
  <si>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</si>
  <si>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</si>
  <si>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</si>
  <si>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</si>
  <si>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</si>
  <si>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</si>
  <si>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</si>
  <si>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</si>
  <si>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</si>
  <si>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</si>
  <si>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</si>
  <si>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</si>
  <si>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</si>
  <si>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</si>
  <si>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</si>
  <si>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</si>
  <si>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</si>
  <si>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</si>
  <si>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</si>
  <si>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</si>
  <si>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</si>
  <si>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</si>
  <si>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</si>
  <si>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</si>
  <si>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</si>
  <si>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</si>
  <si>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</si>
  <si>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</si>
  <si>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</si>
  <si>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</si>
  <si>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</si>
  <si>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</si>
  <si>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</si>
  <si>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</si>
  <si>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</si>
  <si>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</si>
  <si>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</si>
  <si>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</si>
  <si>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</si>
  <si>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</si>
  <si>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</si>
  <si>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</si>
  <si>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</si>
  <si>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</si>
  <si>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</si>
  <si>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</si>
  <si>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</si>
  <si>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</si>
  <si>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</si>
  <si>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</si>
  <si>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</si>
  <si>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</si>
  <si>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</si>
  <si>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</si>
  <si>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</si>
  <si>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</si>
  <si>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</si>
  <si>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</si>
  <si>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</si>
  <si>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</si>
  <si>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</si>
  <si>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</si>
  <si>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</si>
  <si>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</si>
  <si>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</si>
  <si>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</si>
  <si>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</si>
  <si>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</si>
  <si>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</si>
  <si>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</si>
  <si>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</si>
  <si>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</si>
  <si>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</si>
  <si>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</si>
  <si>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</si>
  <si>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</si>
  <si>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</si>
  <si>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</si>
  <si>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</si>
  <si>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</si>
  <si>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</si>
  <si>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</si>
  <si>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</si>
  <si>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</si>
  <si>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</si>
  <si>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</si>
  <si>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</si>
  <si>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</si>
  <si>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</si>
  <si>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</si>
  <si>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</si>
  <si>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</si>
  <si>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</si>
  <si>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</si>
  <si>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</si>
  <si>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</si>
  <si>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</si>
  <si>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</si>
  <si>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</si>
  <si>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</si>
  <si>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</si>
  <si>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</si>
  <si>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</si>
  <si>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</si>
  <si>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</si>
  <si>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</si>
  <si>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</si>
  <si>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</si>
  <si>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</si>
  <si>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</si>
  <si>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</si>
  <si>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</si>
  <si>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</si>
  <si>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</si>
  <si>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</si>
  <si>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</si>
  <si>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</si>
  <si>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</si>
  <si>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</si>
  <si>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</si>
  <si>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</si>
  <si>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</si>
  <si>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</si>
  <si>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</si>
  <si>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</si>
  <si>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</si>
  <si>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</si>
  <si>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</si>
  <si>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</si>
  <si>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</si>
  <si>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</si>
  <si>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</si>
  <si>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</si>
  <si>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</si>
  <si>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</si>
  <si>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</si>
  <si>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</si>
  <si>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</si>
  <si>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</si>
  <si>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</si>
  <si>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</si>
  <si>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</si>
  <si>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</si>
  <si>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</si>
  <si>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</si>
  <si>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</si>
  <si>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</si>
  <si>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</si>
  <si>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</si>
  <si>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</si>
  <si>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</si>
  <si>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</si>
  <si>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</si>
  <si>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</si>
  <si>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</si>
  <si>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</si>
  <si>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</si>
  <si>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</si>
  <si>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</si>
  <si>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</si>
  <si>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</si>
  <si>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</si>
  <si>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</si>
  <si>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</si>
  <si>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</si>
  <si>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</si>
  <si>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</si>
  <si>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</si>
  <si>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</si>
  <si>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</si>
  <si>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</si>
  <si>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</si>
  <si>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</si>
  <si>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</si>
  <si>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</si>
  <si>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</si>
  <si>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</si>
  <si>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</si>
  <si>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</si>
  <si>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</si>
  <si>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</si>
  <si>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</si>
  <si>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</si>
  <si>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</si>
  <si>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</si>
  <si>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</si>
  <si>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</si>
  <si>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</si>
  <si>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</si>
  <si>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</si>
  <si>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</si>
  <si>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</si>
  <si>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</si>
  <si>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</si>
  <si>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</si>
  <si>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</si>
  <si>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</si>
  <si>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</si>
  <si>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</si>
  <si>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</si>
  <si>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</si>
  <si>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</si>
  <si>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</si>
  <si>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</si>
  <si>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</si>
  <si>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</si>
  <si>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</si>
  <si>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</si>
  <si>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</si>
  <si>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</si>
  <si>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</si>
  <si>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</si>
  <si>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</si>
  <si>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</si>
  <si>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</si>
  <si>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</si>
  <si>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</si>
  <si>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</si>
  <si>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</si>
  <si>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</si>
  <si>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</si>
  <si>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</si>
  <si>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</si>
  <si>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</si>
  <si>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</si>
  <si>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</si>
  <si>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</si>
  <si>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</si>
  <si>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</si>
  <si>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</si>
  <si>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</si>
  <si>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</si>
  <si>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</si>
  <si>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</si>
  <si>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</si>
  <si>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</si>
  <si>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</si>
  <si>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</si>
  <si>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</si>
  <si>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</si>
  <si>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</si>
  <si>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</si>
  <si>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</si>
  <si>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</si>
  <si>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</si>
  <si>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</si>
  <si>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</si>
  <si>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</si>
  <si>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</si>
  <si>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</si>
  <si>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</si>
  <si>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</si>
  <si>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</si>
  <si>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</si>
  <si>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</si>
  <si>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</si>
  <si>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</si>
  <si>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</si>
  <si>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</si>
  <si>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</si>
  <si>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</si>
  <si>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</si>
  <si>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</si>
  <si>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</si>
  <si>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</si>
  <si>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</si>
  <si>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</si>
  <si>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</si>
  <si>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</si>
  <si>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</si>
  <si>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</si>
  <si>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</si>
  <si>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</si>
  <si>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</si>
  <si>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</si>
  <si>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</si>
  <si>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</si>
  <si>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</si>
  <si>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</si>
  <si>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</si>
  <si>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</si>
  <si>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</si>
  <si>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</si>
  <si>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</si>
  <si>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</si>
  <si>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</si>
  <si>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</si>
  <si>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</si>
  <si>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</si>
  <si>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</si>
  <si>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</si>
  <si>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</si>
  <si>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</si>
  <si>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</si>
  <si>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</si>
  <si>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</si>
  <si>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</si>
  <si>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</si>
  <si>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</si>
  <si>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</si>
  <si>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</si>
  <si>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</si>
  <si>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</si>
  <si>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</si>
  <si>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</si>
  <si>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</si>
  <si>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</si>
  <si>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</si>
  <si>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</si>
  <si>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</si>
  <si>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</si>
  <si>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</si>
  <si>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</si>
  <si>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</si>
  <si>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</si>
  <si>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</si>
  <si>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</si>
  <si>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</si>
  <si>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</si>
  <si>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</si>
  <si>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</si>
  <si>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</si>
  <si>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</si>
  <si>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</si>
  <si>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</si>
  <si>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</si>
  <si>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</si>
  <si>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</si>
  <si>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</si>
  <si>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</si>
  <si>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</si>
  <si>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</si>
  <si>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</si>
  <si>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</si>
  <si>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</si>
  <si>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</si>
  <si>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</si>
  <si>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</si>
  <si>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</si>
  <si>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</si>
  <si>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</si>
  <si>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</si>
  <si>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</si>
  <si>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</si>
  <si>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</si>
  <si>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</si>
  <si>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</si>
  <si>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</si>
  <si>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</si>
  <si>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</si>
  <si>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</si>
  <si>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</si>
  <si>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</si>
  <si>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</si>
  <si>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</si>
  <si>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</si>
  <si>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</si>
  <si>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</si>
  <si>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</si>
  <si>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</si>
  <si>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</si>
  <si>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</si>
  <si>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</si>
  <si>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</si>
  <si>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</si>
  <si>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</si>
  <si>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</si>
  <si>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</si>
  <si>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</si>
  <si>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</si>
  <si>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</si>
  <si>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</si>
  <si>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</si>
  <si>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</si>
  <si>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</si>
  <si>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</si>
  <si>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</si>
  <si>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</si>
  <si>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</si>
  <si>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</si>
  <si>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</si>
  <si>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</si>
  <si>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</si>
  <si>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</si>
  <si>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</si>
  <si>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</si>
  <si>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</si>
  <si>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</si>
  <si>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</si>
  <si>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</si>
  <si>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</si>
  <si>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</si>
  <si>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</si>
  <si>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</si>
  <si>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</si>
  <si>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</si>
  <si>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</si>
  <si>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</si>
  <si>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</si>
  <si>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</si>
  <si>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</si>
  <si>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</si>
  <si>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</si>
  <si>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</si>
  <si>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</si>
  <si>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</si>
  <si>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</si>
  <si>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</si>
  <si>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</si>
  <si>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</si>
  <si>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</si>
  <si>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</si>
  <si>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</si>
  <si>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</si>
  <si>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</si>
  <si>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</si>
  <si>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</si>
  <si>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</si>
  <si>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</si>
  <si>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</si>
  <si>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</si>
  <si>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</si>
  <si>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</si>
  <si>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</si>
  <si>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</si>
  <si>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</si>
  <si>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</si>
  <si>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</si>
  <si>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</si>
  <si>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</si>
  <si>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</si>
  <si>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</si>
  <si>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</si>
  <si>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</si>
  <si>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</si>
  <si>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</si>
  <si>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</si>
  <si>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</si>
  <si>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</si>
  <si>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</si>
  <si>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</si>
  <si>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</si>
  <si>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</si>
  <si>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</si>
  <si>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</si>
  <si>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</si>
  <si>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</si>
  <si>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</si>
  <si>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</si>
  <si>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</si>
  <si>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</si>
  <si>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</si>
  <si>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</si>
  <si>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</si>
  <si>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</si>
  <si>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</si>
  <si>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</si>
  <si>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</si>
  <si>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</si>
  <si>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</si>
  <si>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</si>
  <si>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</si>
  <si>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</si>
  <si>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</si>
  <si>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</si>
  <si>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</si>
  <si>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</si>
  <si>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</si>
  <si>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</si>
  <si>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</si>
  <si>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</si>
  <si>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</si>
  <si>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</si>
  <si>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</si>
  <si>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</si>
  <si>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</si>
  <si>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</si>
  <si>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</si>
  <si>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</si>
  <si>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</si>
  <si>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</si>
  <si>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</si>
  <si>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</si>
  <si>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</si>
  <si>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</si>
  <si>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</si>
  <si>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</si>
  <si>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</si>
  <si>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</si>
  <si>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</si>
  <si>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</si>
  <si>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</si>
  <si>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</si>
  <si>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</si>
  <si>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</si>
  <si>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</si>
  <si>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</si>
  <si>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</si>
  <si>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</si>
  <si>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</si>
  <si>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</si>
  <si>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</si>
  <si>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</si>
  <si>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</si>
  <si>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</si>
  <si>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</si>
  <si>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</si>
  <si>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</si>
  <si>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</si>
  <si>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</si>
  <si>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</si>
  <si>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</si>
  <si>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</si>
  <si>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</si>
  <si>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</si>
  <si>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</si>
  <si>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</si>
  <si>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</si>
  <si>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</si>
  <si>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</si>
  <si>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</si>
  <si>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</si>
  <si>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</si>
  <si>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</si>
  <si>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</si>
  <si>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</si>
  <si>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</si>
  <si>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</si>
  <si>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</si>
  <si>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</si>
  <si>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</si>
  <si>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</si>
  <si>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</si>
  <si>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</si>
  <si>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</si>
  <si>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</si>
  <si>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</si>
  <si>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</si>
  <si>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</si>
  <si>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</si>
  <si>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</si>
  <si>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</si>
  <si>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</si>
  <si>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</si>
  <si>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</si>
  <si>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</si>
  <si>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</si>
  <si>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</si>
  <si>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</si>
  <si>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</si>
  <si>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</si>
  <si>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</si>
  <si>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</si>
  <si>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</si>
  <si>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</si>
  <si>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</si>
  <si>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</si>
  <si>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</si>
  <si>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</si>
  <si>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</si>
  <si>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</si>
  <si>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</si>
  <si>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</si>
  <si>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</si>
  <si>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</si>
  <si>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</si>
  <si>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</si>
  <si>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</si>
  <si>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</si>
  <si>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</si>
  <si>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</si>
  <si>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</si>
  <si>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</si>
  <si>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</si>
  <si>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</si>
  <si>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</si>
  <si>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</si>
  <si>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</si>
  <si>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</si>
  <si>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</si>
  <si>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</si>
  <si>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</si>
  <si>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</si>
  <si>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</si>
  <si>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</si>
  <si>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</si>
  <si>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</si>
  <si>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</si>
  <si>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</si>
  <si>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</si>
  <si>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</si>
  <si>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</si>
  <si>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</si>
  <si>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</si>
  <si>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</si>
  <si>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</si>
  <si>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</si>
  <si>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</si>
  <si>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</si>
  <si>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</si>
  <si>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</si>
  <si>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</si>
  <si>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</si>
  <si>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</si>
  <si>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</si>
  <si>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</si>
  <si>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</si>
  <si>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</si>
  <si>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</si>
  <si>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</si>
  <si>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</si>
  <si>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</si>
  <si>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</si>
  <si>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</si>
  <si>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</si>
  <si>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</si>
  <si>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</si>
  <si>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</si>
  <si>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</si>
  <si>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</si>
  <si>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</si>
  <si>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</si>
  <si>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</si>
  <si>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</si>
  <si>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</si>
  <si>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</si>
  <si>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</si>
  <si>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</si>
  <si>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</si>
  <si>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</si>
  <si>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</si>
  <si>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</si>
  <si>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</si>
  <si>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</si>
  <si>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</si>
  <si>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</si>
  <si>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</si>
  <si>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</si>
  <si>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</si>
  <si>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</si>
  <si>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</si>
  <si>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</si>
  <si>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</si>
  <si>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</si>
  <si>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</si>
  <si>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</si>
  <si>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</si>
  <si>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</si>
  <si>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</si>
  <si>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</si>
  <si>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</si>
  <si>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</si>
  <si>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</si>
  <si>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</si>
  <si>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</si>
  <si>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</si>
  <si>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</si>
  <si>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</si>
  <si>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</si>
  <si>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</si>
  <si>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</si>
  <si>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</si>
  <si>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</si>
  <si>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</si>
  <si>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</si>
  <si>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</si>
  <si>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</si>
  <si>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</si>
  <si>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</si>
  <si>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</si>
  <si>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</si>
  <si>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</si>
  <si>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</si>
  <si>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</si>
  <si>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</si>
  <si>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</si>
  <si>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</si>
  <si>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</si>
  <si>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</si>
  <si>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</si>
  <si>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</si>
  <si>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</si>
  <si>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</si>
  <si>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</si>
  <si>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</si>
  <si>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</si>
  <si>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</si>
  <si>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</si>
  <si>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</si>
  <si>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</si>
  <si>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</si>
  <si>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</si>
  <si>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</si>
  <si>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</si>
  <si>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</si>
  <si>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</si>
  <si>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</si>
  <si>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</si>
  <si>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</si>
  <si>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</si>
  <si>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</si>
  <si>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</si>
  <si>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</si>
  <si>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</si>
  <si>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</si>
  <si>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</si>
  <si>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</si>
  <si>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</si>
  <si>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</si>
  <si>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</si>
  <si>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</si>
  <si>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</si>
  <si>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</si>
  <si>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</si>
  <si>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</si>
  <si>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</si>
  <si>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</si>
  <si>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</si>
  <si>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</si>
  <si>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</si>
  <si>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</si>
  <si>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</si>
  <si>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</si>
  <si>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</si>
  <si>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</si>
  <si>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</si>
  <si>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</si>
  <si>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</si>
  <si>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</si>
  <si>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</si>
  <si>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</si>
  <si>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</si>
  <si>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</si>
  <si>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</si>
  <si>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</si>
  <si>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</si>
  <si>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</si>
  <si>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</si>
  <si>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</si>
  <si>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</si>
  <si>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</si>
  <si>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</si>
  <si>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</si>
  <si>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</si>
  <si>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</si>
  <si>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</si>
  <si>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</si>
  <si>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</si>
  <si>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</si>
  <si>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</si>
  <si>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</si>
  <si>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</si>
  <si>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</si>
  <si>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</si>
  <si>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</si>
  <si>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</si>
  <si>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</si>
  <si>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</si>
  <si>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</si>
  <si>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</si>
  <si>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</si>
  <si>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</si>
  <si>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</si>
  <si>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</si>
  <si>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</si>
  <si>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</si>
  <si>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</si>
  <si>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</si>
  <si>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</si>
  <si>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</si>
  <si>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</si>
  <si>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</si>
  <si>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</si>
  <si>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</si>
  <si>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</si>
  <si>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</si>
  <si>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</si>
  <si>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</si>
  <si>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</si>
  <si>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</si>
  <si>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</si>
  <si>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</si>
  <si>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</si>
  <si>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</si>
  <si>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</si>
  <si>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</si>
  <si>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</si>
  <si>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</si>
  <si>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</si>
  <si>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</si>
  <si>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</si>
  <si>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</si>
  <si>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</si>
  <si>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</si>
  <si>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</si>
  <si>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</si>
  <si>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</si>
  <si>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</si>
  <si>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</si>
  <si>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</si>
  <si>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</si>
  <si>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</si>
  <si>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</si>
  <si>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</si>
  <si>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</si>
  <si>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</si>
  <si>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</si>
  <si>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</si>
  <si>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</si>
  <si>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</si>
  <si>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</si>
  <si>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</si>
  <si>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</si>
  <si>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</si>
  <si>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</si>
  <si>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</si>
  <si>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</si>
  <si>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</si>
  <si>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</si>
  <si>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</si>
  <si>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</si>
  <si>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</si>
  <si>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</si>
  <si>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</si>
  <si>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</si>
  <si>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</si>
  <si>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</si>
  <si>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</si>
  <si>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</si>
  <si>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</si>
  <si>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</si>
  <si>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</si>
  <si>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</si>
  <si>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</si>
  <si>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</si>
  <si>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</si>
  <si>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</si>
  <si>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</si>
  <si>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</si>
  <si>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</si>
  <si>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</si>
  <si>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</si>
  <si>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</si>
  <si>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</si>
  <si>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</si>
  <si>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</si>
  <si>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</si>
  <si>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</si>
  <si>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</si>
  <si>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</si>
  <si>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</si>
  <si>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</si>
  <si>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</si>
  <si>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</si>
  <si>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</si>
  <si>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</si>
  <si>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</si>
  <si>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</si>
  <si>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</si>
  <si>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</si>
  <si>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</si>
  <si>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</si>
  <si>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</si>
  <si>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</si>
  <si>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</si>
  <si>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</si>
  <si>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</si>
  <si>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</si>
  <si>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</si>
  <si>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</si>
  <si>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</si>
  <si>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</si>
  <si>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</si>
  <si>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</si>
  <si>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</si>
  <si>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</si>
  <si>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</si>
  <si>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</si>
  <si>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</si>
  <si>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</si>
  <si>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</si>
  <si>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</si>
  <si>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</si>
  <si>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</si>
  <si>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</si>
  <si>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</si>
  <si>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</si>
  <si>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</si>
  <si>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</si>
  <si>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</si>
  <si>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</si>
  <si>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</si>
  <si>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</si>
  <si>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</si>
  <si>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</si>
  <si>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</si>
  <si>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</si>
  <si>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</si>
  <si>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</si>
  <si>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</si>
  <si>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</si>
  <si>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</si>
  <si>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</si>
  <si>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</si>
  <si>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</si>
  <si>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</si>
  <si>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</si>
  <si>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</si>
  <si>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</si>
  <si>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</si>
  <si>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</si>
  <si>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</si>
  <si>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</si>
  <si>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</si>
  <si>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</si>
  <si>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</si>
  <si>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</si>
  <si>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</si>
  <si>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</si>
  <si>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</si>
  <si>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</si>
  <si>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</si>
  <si>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</si>
  <si>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</si>
  <si>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</si>
  <si>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</si>
  <si>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</si>
  <si>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</si>
  <si>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</si>
  <si>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</si>
  <si>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</si>
  <si>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</si>
  <si>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</si>
  <si>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</si>
  <si>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</si>
  <si>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</si>
  <si>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</si>
  <si>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</si>
  <si>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</si>
  <si>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</si>
  <si>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</si>
  <si>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</si>
  <si>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</si>
  <si>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</si>
  <si>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</si>
  <si>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</si>
  <si>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</si>
  <si>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</si>
  <si>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</si>
  <si>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</si>
  <si>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</si>
  <si>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</si>
  <si>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</si>
  <si>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</si>
  <si>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</si>
  <si>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</si>
  <si>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</si>
  <si>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</si>
  <si>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</si>
  <si>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</si>
  <si>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</si>
  <si>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</si>
  <si>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</si>
  <si>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</si>
  <si>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</si>
  <si>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</si>
  <si>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</si>
  <si>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</si>
  <si>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</si>
  <si>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</si>
  <si>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</si>
  <si>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</si>
  <si>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</si>
  <si>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</si>
  <si>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</si>
  <si>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</si>
  <si>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</si>
  <si>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</si>
  <si>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</si>
  <si>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</si>
  <si>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</si>
  <si>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</si>
  <si>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</si>
  <si>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</si>
  <si>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</si>
  <si>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</si>
  <si>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</si>
  <si>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</si>
  <si>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</si>
  <si>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</si>
  <si>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</si>
  <si>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</si>
  <si>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</si>
  <si>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</si>
  <si>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</si>
  <si>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</si>
  <si>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</si>
  <si>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</si>
  <si>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</si>
  <si>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</si>
  <si>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</si>
  <si>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</si>
  <si>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</si>
  <si>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</si>
  <si>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</si>
  <si>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</si>
  <si>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</si>
  <si>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</si>
  <si>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</si>
  <si>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</si>
  <si>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</si>
  <si>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</si>
  <si>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</si>
  <si>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</si>
  <si>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</si>
  <si>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</si>
  <si>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</si>
  <si>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</si>
  <si>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</si>
  <si>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</si>
  <si>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</si>
  <si>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</si>
  <si>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</si>
  <si>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</si>
  <si>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</si>
  <si>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</si>
  <si>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</si>
  <si>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</si>
  <si>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</si>
  <si>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</si>
  <si>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</si>
  <si>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</si>
  <si>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</si>
  <si>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</si>
  <si>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</si>
  <si>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</si>
  <si>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</si>
  <si>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</si>
  <si>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</si>
  <si>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</si>
  <si>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</si>
  <si>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</si>
  <si>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</si>
  <si>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</si>
  <si>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</si>
  <si>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</si>
  <si>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</si>
  <si>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</si>
  <si>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</si>
  <si>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</si>
  <si>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</si>
  <si>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</si>
  <si>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</si>
  <si>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</si>
  <si>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</si>
  <si>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</si>
  <si>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</si>
  <si>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</si>
  <si>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</si>
  <si>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</si>
  <si>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</si>
  <si>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</si>
  <si>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</si>
  <si>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</si>
  <si>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</si>
  <si>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</si>
  <si>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</si>
  <si>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</si>
  <si>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</si>
  <si>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</si>
  <si>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</si>
  <si>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</si>
  <si>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</si>
  <si>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</si>
  <si>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</si>
  <si>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</si>
  <si>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</si>
  <si>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</si>
  <si>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</si>
  <si>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</si>
  <si>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</si>
  <si>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</si>
  <si>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</si>
  <si>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</si>
  <si>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</si>
  <si>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</si>
  <si>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</si>
  <si>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</si>
  <si>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</si>
  <si>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</si>
  <si>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</si>
  <si>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</si>
  <si>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</si>
  <si>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</si>
  <si>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</si>
  <si>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</si>
  <si>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</si>
  <si>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</si>
  <si>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</si>
  <si>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</si>
  <si>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</si>
  <si>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</si>
  <si>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</si>
  <si>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</si>
  <si>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</si>
  <si>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</si>
  <si>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</si>
  <si>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</si>
  <si>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</si>
  <si>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</si>
  <si>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</si>
  <si>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</si>
  <si>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</si>
  <si>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</si>
  <si>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</si>
  <si>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</si>
  <si>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</si>
  <si>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</si>
  <si>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</si>
  <si>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</si>
  <si>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</si>
  <si>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</si>
  <si>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</si>
  <si>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</si>
  <si>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</si>
  <si>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</si>
  <si>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</si>
  <si>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</si>
  <si>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</si>
  <si>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</si>
  <si>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</si>
  <si>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</si>
  <si>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</si>
  <si>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</si>
  <si>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</si>
  <si>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</si>
  <si>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</si>
  <si>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</si>
  <si>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</si>
  <si>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</si>
  <si>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</si>
  <si>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</si>
  <si>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</si>
  <si>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</si>
  <si>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</si>
  <si>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</si>
  <si>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</si>
  <si>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</si>
  <si>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</si>
  <si>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</si>
  <si>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</si>
  <si>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</si>
  <si>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</si>
  <si>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</si>
  <si>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</si>
  <si>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</si>
  <si>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</si>
  <si>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</si>
  <si>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</si>
  <si>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</si>
  <si>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</si>
  <si>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</si>
  <si>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</si>
  <si>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</si>
  <si>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</si>
  <si>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</si>
  <si>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</si>
  <si>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</si>
  <si>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</si>
  <si>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</si>
  <si>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</si>
  <si>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</si>
  <si>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</si>
  <si>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</si>
  <si>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</si>
  <si>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</si>
  <si>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</si>
  <si>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</si>
  <si>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</si>
  <si>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</si>
  <si>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</si>
  <si>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</si>
  <si>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</si>
  <si>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</si>
  <si>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</si>
  <si>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</si>
  <si>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</si>
  <si>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</si>
  <si>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</si>
  <si>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</si>
  <si>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</si>
  <si>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</si>
  <si>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</si>
  <si>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</si>
  <si>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</si>
  <si>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</si>
  <si>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</si>
  <si>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</si>
  <si>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</si>
  <si>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</si>
  <si>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</si>
  <si>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</si>
  <si>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</si>
  <si>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</si>
  <si>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</si>
  <si>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</si>
  <si>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</si>
  <si>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</si>
  <si>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</si>
  <si>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</si>
  <si>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</si>
  <si>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</si>
  <si>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</si>
  <si>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</si>
  <si>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</si>
  <si>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</si>
  <si>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</si>
  <si>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</si>
  <si>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</si>
  <si>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</si>
  <si>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</si>
  <si>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</si>
  <si>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</si>
  <si>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</si>
  <si>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</si>
  <si>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</si>
  <si>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</si>
  <si>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</si>
  <si>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</si>
  <si>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</si>
  <si>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</si>
  <si>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</si>
  <si>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</si>
  <si>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</si>
  <si>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</si>
  <si>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</si>
  <si>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</si>
  <si>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</si>
  <si>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</si>
  <si>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</si>
  <si>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</si>
  <si>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</si>
  <si>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</si>
  <si>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</si>
  <si>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</si>
  <si>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</si>
  <si>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</si>
  <si>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</si>
  <si>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</si>
  <si>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</si>
  <si>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</si>
  <si>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</si>
  <si>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</si>
  <si>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</si>
  <si>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</si>
  <si>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</si>
  <si>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</si>
  <si>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</si>
  <si>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</si>
  <si>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</si>
  <si>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</si>
  <si>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</si>
  <si>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</si>
  <si>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</si>
  <si>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</si>
  <si>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</si>
  <si>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</si>
  <si>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</si>
  <si>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</si>
  <si>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</si>
  <si>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</si>
  <si>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</si>
  <si>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</si>
  <si>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</si>
  <si>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</si>
  <si>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</si>
  <si>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</si>
  <si>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</si>
  <si>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</si>
  <si>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</si>
  <si>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</si>
  <si>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</si>
  <si>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</si>
  <si>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</si>
  <si>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</si>
  <si>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</si>
  <si>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</si>
  <si>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</si>
  <si>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</si>
  <si>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</si>
  <si>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</si>
  <si>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</si>
  <si>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</si>
  <si>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</si>
  <si>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</si>
  <si>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</si>
  <si>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</si>
  <si>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</si>
  <si>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</si>
  <si>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</si>
  <si>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</si>
  <si>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</si>
  <si>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</si>
  <si>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</si>
  <si>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</si>
  <si>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</si>
  <si>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</si>
  <si>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</si>
  <si>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</si>
  <si>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</si>
  <si>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</si>
  <si>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</si>
  <si>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</si>
  <si>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</si>
  <si>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</si>
  <si>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</si>
  <si>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</si>
  <si>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</si>
  <si>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</si>
  <si>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</si>
  <si>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</si>
  <si>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</si>
  <si>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</si>
  <si>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</si>
  <si>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</si>
  <si>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</si>
  <si>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</si>
  <si>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</si>
  <si>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</si>
  <si>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</si>
  <si>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</si>
  <si>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</si>
  <si>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</si>
  <si>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</si>
  <si>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</si>
  <si>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</si>
  <si>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</si>
  <si>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</si>
  <si>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</si>
  <si>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</si>
  <si>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</si>
  <si>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</si>
  <si>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</si>
  <si>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</si>
  <si>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</si>
  <si>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</si>
  <si>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</si>
  <si>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</si>
  <si>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</si>
  <si>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</si>
  <si>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</si>
  <si>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</si>
  <si>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</si>
  <si>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</si>
  <si>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</si>
  <si>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</si>
  <si>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</si>
  <si>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</si>
  <si>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</si>
  <si>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</si>
  <si>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</si>
  <si>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</si>
  <si>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</si>
  <si>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</si>
  <si>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</si>
  <si>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</si>
  <si>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</si>
  <si>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</si>
  <si>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</si>
  <si>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</si>
  <si>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</si>
  <si>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</si>
  <si>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</si>
  <si>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</si>
  <si>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</si>
  <si>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</si>
  <si>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</si>
  <si>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</si>
  <si>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</si>
  <si>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</si>
  <si>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</si>
  <si>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</si>
  <si>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</si>
  <si>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</si>
  <si>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</si>
  <si>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</si>
  <si>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</si>
  <si>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</si>
  <si>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</si>
  <si>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</si>
  <si>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</si>
  <si>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</si>
  <si>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</si>
  <si>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</si>
  <si>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</si>
  <si>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</si>
  <si>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</si>
  <si>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</si>
  <si>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</si>
  <si>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</si>
  <si>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</si>
  <si>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</si>
  <si>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</si>
  <si>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</si>
  <si>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</si>
  <si>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</si>
  <si>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</si>
  <si>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</si>
  <si>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</si>
  <si>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</si>
  <si>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</si>
  <si>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</si>
  <si>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</si>
  <si>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</si>
  <si>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</si>
  <si>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</si>
  <si>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</si>
  <si>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</si>
  <si>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</si>
  <si>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</si>
  <si>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</si>
  <si>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</si>
  <si>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</si>
  <si>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</si>
  <si>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</si>
  <si>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</si>
  <si>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</si>
  <si>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</si>
  <si>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</si>
  <si>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</si>
  <si>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</si>
  <si>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</si>
  <si>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</si>
  <si>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</si>
  <si>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</si>
  <si>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</si>
  <si>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</si>
  <si>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</si>
  <si>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</si>
  <si>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</si>
  <si>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</si>
  <si>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</si>
  <si>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</si>
  <si>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</si>
  <si>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</si>
  <si>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</si>
  <si>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</si>
  <si>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</si>
  <si>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</si>
  <si>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</si>
  <si>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</si>
  <si>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</si>
  <si>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</si>
  <si>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</si>
  <si>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</si>
  <si>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</si>
  <si>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</si>
  <si>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</si>
  <si>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</si>
  <si>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</si>
  <si>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</si>
  <si>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</si>
  <si>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</si>
  <si>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</si>
  <si>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</si>
  <si>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</si>
  <si>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</si>
  <si>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</si>
  <si>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</si>
  <si>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</si>
  <si>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</si>
  <si>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</si>
  <si>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</si>
  <si>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</si>
  <si>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</si>
  <si>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</si>
  <si>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</si>
  <si>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</si>
  <si>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</si>
  <si>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</si>
  <si>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</si>
  <si>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</si>
  <si>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</si>
  <si>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</si>
  <si>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</si>
  <si>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</si>
  <si>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</si>
  <si>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</si>
  <si>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</si>
  <si>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</si>
  <si>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</si>
  <si>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</si>
  <si>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</si>
  <si>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</si>
  <si>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</si>
  <si>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</si>
  <si>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</si>
  <si>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</si>
  <si>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</si>
  <si>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</si>
  <si>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</si>
  <si>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</si>
  <si>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</si>
  <si>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</si>
  <si>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</si>
  <si>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</si>
  <si>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</si>
  <si>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</si>
  <si>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</si>
  <si>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</si>
  <si>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</si>
  <si>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</si>
  <si>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</si>
  <si>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</si>
  <si>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</si>
  <si>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</si>
  <si>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</si>
  <si>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</si>
  <si>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</si>
  <si>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</si>
  <si>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</si>
  <si>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</si>
  <si>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</si>
  <si>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</si>
  <si>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</si>
  <si>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</si>
  <si>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900301477-6</t>
  </si>
  <si>
    <t>EDUARD JOSE MATUTE FERNANDEZ</t>
  </si>
  <si>
    <t>EDUART JOSE MATUTE FERNANDEZ</t>
  </si>
  <si>
    <t>CALLE 6 N 3 38</t>
  </si>
  <si>
    <t>3133419419</t>
  </si>
  <si>
    <t>caminoverderio@gmail.com</t>
  </si>
  <si>
    <t>117</t>
  </si>
  <si>
    <t>113</t>
  </si>
  <si>
    <t>121</t>
  </si>
  <si>
    <t>120</t>
  </si>
  <si>
    <t>125</t>
  </si>
  <si>
    <t>229</t>
  </si>
  <si>
    <t>132</t>
  </si>
  <si>
    <t>470</t>
  </si>
  <si>
    <t>486</t>
  </si>
  <si>
    <t>481</t>
  </si>
  <si>
    <t>118</t>
  </si>
  <si>
    <t>Prestar servicio a los niños y niñas menores de 5 años hasta su grado de transición y a mujeres gestante y en periodo de lactancia en los servicio de educación inicial y cuidado con el fin de promover el desarrollo integral de la primera infancia con la calidad de conformidad con los lineamiento la directrices y parámetros establecido por el ICBF en el marco de política del estado para el desarrollo integral de la primera infancia de acero a siempre en el servicio desarrollo infantil medio familiar</t>
  </si>
  <si>
    <t>Prestar servicio educación inicial y cuidado a niños y niñas menores de 5 años hasta su grado de transición y a mujeres gestante y en periodo de lactancia con el fin de promover el desarrollo integral de la primera infancia con la calidad de conformidad con los lineamiento del manual operativo directrices y parámetros establecido por el ICBF en el marco de la estrategia de atención integral de acero a siempre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</si>
  <si>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la estrategia de atención integral de ace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</si>
  <si>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política del estado para el desarrollo integral de la primera infancia de acero a siempre en el servicio desarrollo infantil medio familiar para</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</si>
  <si>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t>
  </si>
  <si>
    <t>Prestar servicio educación inicial y cuidado a niños y niñas menores de 5 años hasta su grado de transición de continuidad manuales operativo de la modalidades y de la directrices establecida por el ICBF en armonía con la política del estado para el desarrollo integral de la primera infancia de acero a siempre en el servicio desarrollo infantil</t>
  </si>
  <si>
    <t>Prestar el servicio de desarrollo infantil a lo (CDI) Y desarrollo infantil medio familiar (DMF) de conformidad de manual operativo de la modalidad institucional y familiar y la directrices establecidas por el ICBF en armonía con la política del estado para integral a la primera infancia de ac</t>
  </si>
  <si>
    <t>Prestar servicio centro de desarrollo infantil CDI conformidad en el manual operativo modalidad institucional de la directrices establecida por el ICBF en armonía con la política de estado por el desarrollo infantil de la primera infancia de</t>
  </si>
  <si>
    <t>no</t>
  </si>
  <si>
    <t>2021-44-44001472020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</si>
  <si>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</si>
  <si>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 4.918.936.734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</si>
</sst>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3" zoomScale="85" zoomScaleNormal="85" zoomScaleSheetLayoutView="40" zoomScalePageLayoutView="40" workbookViewId="0">
      <selection activeCell="H24" sqref="H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180" t="str">
        <f>HYPERLINK("#MI_Oferente_Singular!A114","CAPACIDAD RESIDUAL")</f>
        <v>CAPACIDAD RESIDUAL</v>
      </c>
      <c r="F8" s="181"/>
      <c r="G8" s="18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180" t="str">
        <f>HYPERLINK("#MI_Oferente_Singular!A162","TALENTO HUMANO")</f>
        <v>TALENTO HUMANO</v>
      </c>
      <c r="F9" s="181"/>
      <c r="G9" s="18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180" t="str">
        <f>HYPERLINK("#MI_Oferente_Singular!F162","INFRAESTRUCTURA")</f>
        <v>INFRAESTRUCTURA</v>
      </c>
      <c r="F10" s="181"/>
      <c r="G10" s="182"/>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3" t="s">
        <v>2702</v>
      </c>
      <c r="D15" s="35"/>
      <c r="E15" s="35"/>
      <c r="F15" s="5"/>
      <c r="G15" s="32" t="s">
        <v>1168</v>
      </c>
      <c r="H15" s="103" t="s">
        <v>696</v>
      </c>
      <c r="I15" s="32" t="s">
        <v>2624</v>
      </c>
      <c r="J15" s="108" t="s">
        <v>2626</v>
      </c>
      <c r="L15" s="206" t="s">
        <v>8</v>
      </c>
      <c r="M15" s="206"/>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9" t="s">
        <v>2676</v>
      </c>
      <c r="C20" s="5"/>
      <c r="D20" s="73"/>
      <c r="E20" s="5"/>
      <c r="F20" s="5"/>
      <c r="G20" s="5"/>
      <c r="H20" s="183"/>
      <c r="I20" s="146" t="s">
        <v>1154</v>
      </c>
      <c r="J20" s="147" t="s">
        <v>698</v>
      </c>
      <c r="K20" s="148" t="s">
        <v>2704</v>
      </c>
      <c r="L20" s="149"/>
      <c r="M20" s="149">
        <v>44561</v>
      </c>
      <c r="N20" s="132">
        <f>+(M20-L20)/30</f>
        <v>1485.3666666666666</v>
      </c>
      <c r="O20" s="135"/>
      <c r="U20" s="131"/>
      <c r="V20" s="105">
        <f ca="1">NOW()</f>
        <v>44187.771768981482</v>
      </c>
      <c r="W20" s="105">
        <f ca="1">NOW()</f>
        <v>44187.771768981482</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e">
        <f>VLOOKUP(B20,EAS!A2:B1439,2,0)</f>
        <v>#N/A</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2703</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2691</v>
      </c>
      <c r="E48" s="142">
        <v>42718</v>
      </c>
      <c r="F48" s="142">
        <v>43085</v>
      </c>
      <c r="G48" s="156">
        <f>IF(AND(E48&lt;&gt;"",F48&lt;&gt;""),((F48-E48)/30),"")</f>
        <v>12.233333333333333</v>
      </c>
      <c r="H48" s="119" t="s">
        <v>2693</v>
      </c>
      <c r="I48" s="112" t="s">
        <v>1154</v>
      </c>
      <c r="J48" s="112" t="s">
        <v>698</v>
      </c>
      <c r="K48" s="120">
        <v>1400017411</v>
      </c>
      <c r="L48" s="113" t="s">
        <v>1148</v>
      </c>
      <c r="M48" s="114">
        <v>0.02</v>
      </c>
      <c r="N48" s="113" t="s">
        <v>27</v>
      </c>
      <c r="O48" s="113" t="s">
        <v>1148</v>
      </c>
      <c r="P48" s="78"/>
    </row>
    <row r="49" spans="1:16" s="6" customFormat="1" ht="24.75" customHeight="1" x14ac:dyDescent="0.25">
      <c r="A49" s="140">
        <v>2</v>
      </c>
      <c r="B49" s="110"/>
      <c r="C49" s="111"/>
      <c r="D49" s="118" t="s">
        <v>2688</v>
      </c>
      <c r="E49" s="142">
        <v>42397</v>
      </c>
      <c r="F49" s="142">
        <v>42719</v>
      </c>
      <c r="G49" s="156">
        <f t="shared" ref="G49:G50" si="2">IF(AND(E49&lt;&gt;"",F49&lt;&gt;""),((F49-E49)/30),"")</f>
        <v>10.733333333333333</v>
      </c>
      <c r="H49" s="119" t="s">
        <v>2694</v>
      </c>
      <c r="I49" s="112" t="s">
        <v>1154</v>
      </c>
      <c r="J49" s="112" t="s">
        <v>698</v>
      </c>
      <c r="K49" s="120">
        <v>835932131</v>
      </c>
      <c r="L49" s="113" t="s">
        <v>1148</v>
      </c>
      <c r="M49" s="114">
        <v>0.02</v>
      </c>
      <c r="N49" s="113" t="s">
        <v>27</v>
      </c>
      <c r="O49" s="113" t="s">
        <v>26</v>
      </c>
      <c r="P49" s="78"/>
    </row>
    <row r="50" spans="1:16" s="6" customFormat="1" ht="24.75" customHeight="1" x14ac:dyDescent="0.25">
      <c r="A50" s="140">
        <v>3</v>
      </c>
      <c r="B50" s="110"/>
      <c r="C50" s="111"/>
      <c r="D50" s="118" t="s">
        <v>2690</v>
      </c>
      <c r="E50" s="142">
        <v>42718</v>
      </c>
      <c r="F50" s="142">
        <v>43084</v>
      </c>
      <c r="G50" s="156">
        <f t="shared" si="2"/>
        <v>12.2</v>
      </c>
      <c r="H50" s="116" t="s">
        <v>2695</v>
      </c>
      <c r="I50" s="112" t="s">
        <v>711</v>
      </c>
      <c r="J50" s="112" t="s">
        <v>713</v>
      </c>
      <c r="K50" s="120">
        <v>755137800</v>
      </c>
      <c r="L50" s="113" t="s">
        <v>1148</v>
      </c>
      <c r="M50" s="114">
        <v>0.02</v>
      </c>
      <c r="N50" s="113" t="s">
        <v>27</v>
      </c>
      <c r="O50" s="113" t="s">
        <v>26</v>
      </c>
      <c r="P50" s="78"/>
    </row>
    <row r="51" spans="1:16" s="6" customFormat="1" ht="24.75" customHeight="1" outlineLevel="1" x14ac:dyDescent="0.25">
      <c r="A51" s="140">
        <v>4</v>
      </c>
      <c r="B51" s="110"/>
      <c r="C51" s="111"/>
      <c r="D51" s="118" t="s">
        <v>2689</v>
      </c>
      <c r="E51" s="142">
        <v>42718</v>
      </c>
      <c r="F51" s="142">
        <v>43084</v>
      </c>
      <c r="G51" s="156">
        <f t="shared" ref="G51:G107" si="3">IF(AND(E51&lt;&gt;"",F51&lt;&gt;""),((F51-E51)/30),"")</f>
        <v>12.2</v>
      </c>
      <c r="H51" s="119" t="s">
        <v>2696</v>
      </c>
      <c r="I51" s="112" t="s">
        <v>711</v>
      </c>
      <c r="J51" s="112" t="s">
        <v>713</v>
      </c>
      <c r="K51" s="120">
        <v>1744827700</v>
      </c>
      <c r="L51" s="113" t="s">
        <v>1148</v>
      </c>
      <c r="M51" s="114">
        <v>0.02</v>
      </c>
      <c r="N51" s="113" t="s">
        <v>27</v>
      </c>
      <c r="O51" s="113" t="s">
        <v>26</v>
      </c>
      <c r="P51" s="78"/>
    </row>
    <row r="52" spans="1:16" s="7" customFormat="1" ht="24.75" customHeight="1" outlineLevel="1" x14ac:dyDescent="0.25">
      <c r="A52" s="141">
        <v>5</v>
      </c>
      <c r="B52" s="110"/>
      <c r="C52" s="111"/>
      <c r="D52" s="118" t="s">
        <v>2682</v>
      </c>
      <c r="E52" s="142">
        <v>42397</v>
      </c>
      <c r="F52" s="142">
        <v>42674</v>
      </c>
      <c r="G52" s="156">
        <f t="shared" si="3"/>
        <v>9.2333333333333325</v>
      </c>
      <c r="H52" s="116" t="s">
        <v>2697</v>
      </c>
      <c r="I52" s="112" t="s">
        <v>711</v>
      </c>
      <c r="J52" s="112" t="s">
        <v>713</v>
      </c>
      <c r="K52" s="120">
        <v>1375730480</v>
      </c>
      <c r="L52" s="113" t="s">
        <v>1148</v>
      </c>
      <c r="M52" s="114">
        <v>0.02</v>
      </c>
      <c r="N52" s="113" t="s">
        <v>27</v>
      </c>
      <c r="O52" s="113" t="s">
        <v>26</v>
      </c>
      <c r="P52" s="79"/>
    </row>
    <row r="53" spans="1:16" s="7" customFormat="1" ht="24.75" customHeight="1" outlineLevel="1" x14ac:dyDescent="0.25">
      <c r="A53" s="141">
        <v>6</v>
      </c>
      <c r="B53" s="110"/>
      <c r="C53" s="111"/>
      <c r="D53" s="118" t="s">
        <v>2687</v>
      </c>
      <c r="E53" s="142">
        <v>43405</v>
      </c>
      <c r="F53" s="142">
        <v>43434</v>
      </c>
      <c r="G53" s="156">
        <f t="shared" si="3"/>
        <v>0.96666666666666667</v>
      </c>
      <c r="H53" s="116" t="s">
        <v>2698</v>
      </c>
      <c r="I53" s="112" t="s">
        <v>711</v>
      </c>
      <c r="J53" s="112" t="s">
        <v>713</v>
      </c>
      <c r="K53" s="120">
        <v>162739300</v>
      </c>
      <c r="L53" s="113" t="s">
        <v>1148</v>
      </c>
      <c r="M53" s="114">
        <v>0.02</v>
      </c>
      <c r="N53" s="113" t="s">
        <v>27</v>
      </c>
      <c r="O53" s="113" t="s">
        <v>26</v>
      </c>
      <c r="P53" s="79"/>
    </row>
    <row r="54" spans="1:16" s="7" customFormat="1" ht="24.75" customHeight="1" outlineLevel="1" x14ac:dyDescent="0.25">
      <c r="A54" s="141">
        <v>7</v>
      </c>
      <c r="B54" s="110"/>
      <c r="C54" s="111"/>
      <c r="D54" s="118" t="s">
        <v>2692</v>
      </c>
      <c r="E54" s="142">
        <v>42397</v>
      </c>
      <c r="F54" s="142">
        <v>42722</v>
      </c>
      <c r="G54" s="156">
        <f t="shared" si="3"/>
        <v>10.833333333333334</v>
      </c>
      <c r="H54" s="116" t="s">
        <v>2698</v>
      </c>
      <c r="I54" s="112" t="s">
        <v>711</v>
      </c>
      <c r="J54" s="112" t="s">
        <v>713</v>
      </c>
      <c r="K54" s="115">
        <v>2234745062</v>
      </c>
      <c r="L54" s="113" t="s">
        <v>1148</v>
      </c>
      <c r="M54" s="114">
        <v>0.02</v>
      </c>
      <c r="N54" s="113" t="s">
        <v>27</v>
      </c>
      <c r="O54" s="113" t="s">
        <v>1148</v>
      </c>
      <c r="P54" s="79"/>
    </row>
    <row r="55" spans="1:16" s="7" customFormat="1" ht="24.75" customHeight="1" outlineLevel="1" x14ac:dyDescent="0.25">
      <c r="A55" s="141">
        <v>8</v>
      </c>
      <c r="B55" s="110"/>
      <c r="C55" s="111"/>
      <c r="D55" s="118" t="s">
        <v>2683</v>
      </c>
      <c r="E55" s="142">
        <v>43484</v>
      </c>
      <c r="F55" s="142">
        <v>43761</v>
      </c>
      <c r="G55" s="156">
        <f t="shared" si="3"/>
        <v>9.2333333333333325</v>
      </c>
      <c r="H55" s="116" t="s">
        <v>2698</v>
      </c>
      <c r="I55" s="112" t="s">
        <v>711</v>
      </c>
      <c r="J55" s="112" t="s">
        <v>713</v>
      </c>
      <c r="K55" s="115">
        <v>728285028</v>
      </c>
      <c r="L55" s="113" t="s">
        <v>1148</v>
      </c>
      <c r="M55" s="114">
        <v>0.02</v>
      </c>
      <c r="N55" s="113" t="s">
        <v>27</v>
      </c>
      <c r="O55" s="113" t="s">
        <v>1148</v>
      </c>
      <c r="P55" s="79"/>
    </row>
    <row r="56" spans="1:16" s="7" customFormat="1" ht="24.75" customHeight="1" outlineLevel="1" x14ac:dyDescent="0.25">
      <c r="A56" s="141">
        <v>9</v>
      </c>
      <c r="B56" s="110"/>
      <c r="C56" s="111"/>
      <c r="D56" s="118" t="s">
        <v>2684</v>
      </c>
      <c r="E56" s="142">
        <v>43486</v>
      </c>
      <c r="F56" s="142">
        <v>43797</v>
      </c>
      <c r="G56" s="156">
        <f t="shared" si="3"/>
        <v>10.366666666666667</v>
      </c>
      <c r="H56" s="119" t="s">
        <v>2699</v>
      </c>
      <c r="I56" s="112" t="s">
        <v>711</v>
      </c>
      <c r="J56" s="112" t="s">
        <v>712</v>
      </c>
      <c r="K56" s="115">
        <v>1072249024</v>
      </c>
      <c r="L56" s="113" t="s">
        <v>1148</v>
      </c>
      <c r="M56" s="114">
        <v>0.02</v>
      </c>
      <c r="N56" s="113" t="s">
        <v>27</v>
      </c>
      <c r="O56" s="113" t="s">
        <v>1148</v>
      </c>
      <c r="P56" s="79"/>
    </row>
    <row r="57" spans="1:16" s="7" customFormat="1" ht="24.75" customHeight="1" outlineLevel="1" x14ac:dyDescent="0.25">
      <c r="A57" s="141">
        <v>10</v>
      </c>
      <c r="B57" s="64"/>
      <c r="C57" s="65"/>
      <c r="D57" s="118" t="s">
        <v>2685</v>
      </c>
      <c r="E57" s="142">
        <v>43495</v>
      </c>
      <c r="F57" s="142">
        <v>43822</v>
      </c>
      <c r="G57" s="156">
        <f t="shared" si="3"/>
        <v>10.9</v>
      </c>
      <c r="H57" s="119" t="s">
        <v>2700</v>
      </c>
      <c r="I57" s="63" t="s">
        <v>1154</v>
      </c>
      <c r="J57" s="63" t="s">
        <v>698</v>
      </c>
      <c r="K57" s="120">
        <v>10979353600</v>
      </c>
      <c r="L57" s="65" t="s">
        <v>1148</v>
      </c>
      <c r="M57" s="67">
        <v>0.02</v>
      </c>
      <c r="N57" s="65" t="s">
        <v>2634</v>
      </c>
      <c r="O57" s="65" t="s">
        <v>1148</v>
      </c>
      <c r="P57" s="79"/>
    </row>
    <row r="58" spans="1:16" s="7" customFormat="1" ht="24.75" customHeight="1" outlineLevel="1" x14ac:dyDescent="0.25">
      <c r="A58" s="141">
        <v>11</v>
      </c>
      <c r="B58" s="64"/>
      <c r="C58" s="65"/>
      <c r="D58" s="63"/>
      <c r="E58" s="142"/>
      <c r="F58" s="142"/>
      <c r="G58" s="156"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6"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2686</v>
      </c>
      <c r="E114" s="142">
        <v>43880</v>
      </c>
      <c r="F114" s="142">
        <v>44196</v>
      </c>
      <c r="G114" s="156">
        <f>IF(AND(E114&lt;&gt;"",F114&lt;&gt;""),((F114-E114)/30),"")</f>
        <v>10.533333333333333</v>
      </c>
      <c r="H114" s="116" t="s">
        <v>2697</v>
      </c>
      <c r="I114" s="118" t="s">
        <v>1154</v>
      </c>
      <c r="J114" s="118" t="s">
        <v>698</v>
      </c>
      <c r="K114" s="120">
        <v>3195108142</v>
      </c>
      <c r="L114" s="100">
        <f>+IF(AND(K114&gt;0,O114="Ejecución"),(K114/877802)*Tabla28[[#This Row],[% participación]],IF(AND(K114&gt;0,O114&lt;&gt;"Ejecución"),"-",""))</f>
        <v>254.79273223346496</v>
      </c>
      <c r="M114" s="121" t="s">
        <v>2701</v>
      </c>
      <c r="N114" s="169">
        <v>7.0000000000000007E-2</v>
      </c>
      <c r="O114" s="158" t="s">
        <v>1150</v>
      </c>
      <c r="P114" s="78"/>
    </row>
    <row r="115" spans="1:16" s="6" customFormat="1" ht="24.75" customHeight="1" x14ac:dyDescent="0.25">
      <c r="A115" s="140">
        <v>2</v>
      </c>
      <c r="B115" s="157" t="s">
        <v>2665</v>
      </c>
      <c r="C115" s="159" t="s">
        <v>31</v>
      </c>
      <c r="D115" s="63"/>
      <c r="E115" s="142"/>
      <c r="F115" s="142"/>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40">
        <v>3</v>
      </c>
      <c r="B116" s="157" t="s">
        <v>2665</v>
      </c>
      <c r="C116" s="159" t="s">
        <v>31</v>
      </c>
      <c r="D116" s="63"/>
      <c r="E116" s="142"/>
      <c r="F116" s="142"/>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2651</v>
      </c>
      <c r="I167" s="243" t="s">
        <v>2643</v>
      </c>
      <c r="J167" s="244"/>
      <c r="K167" s="244"/>
      <c r="L167" s="244"/>
      <c r="M167" s="244"/>
      <c r="N167" s="244"/>
      <c r="O167" s="245"/>
      <c r="U167" s="51"/>
    </row>
    <row r="168" spans="1:28" x14ac:dyDescent="0.25">
      <c r="A168" s="9"/>
      <c r="B168" s="220" t="s">
        <v>2658</v>
      </c>
      <c r="C168" s="220"/>
      <c r="D168" s="220"/>
      <c r="E168" s="8"/>
      <c r="F168" s="5"/>
      <c r="H168" s="81" t="s">
        <v>2657</v>
      </c>
      <c r="I168" s="243"/>
      <c r="J168" s="244"/>
      <c r="K168" s="244"/>
      <c r="L168" s="244"/>
      <c r="M168" s="244"/>
      <c r="N168" s="244"/>
      <c r="O168" s="24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3"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0"/>
      <c r="Z178" s="161" t="str">
        <f>IF(Y178&gt;0,SUM(E180+Y178),"")</f>
        <v/>
      </c>
      <c r="AA178" s="19"/>
      <c r="AB178" s="19"/>
    </row>
    <row r="179" spans="1:28" ht="23.25" x14ac:dyDescent="0.25">
      <c r="A179" s="9"/>
      <c r="B179" s="218" t="s">
        <v>2669</v>
      </c>
      <c r="C179" s="218"/>
      <c r="D179" s="218"/>
      <c r="E179" s="167">
        <v>0.02</v>
      </c>
      <c r="F179" s="166">
        <v>0.02</v>
      </c>
      <c r="G179" s="161">
        <f>IF(F179&gt;0,SUM(E179+F179),"")</f>
        <v>0.04</v>
      </c>
      <c r="H179" s="5"/>
      <c r="I179" s="218" t="s">
        <v>2671</v>
      </c>
      <c r="J179" s="218"/>
      <c r="K179" s="218"/>
      <c r="L179" s="218"/>
      <c r="M179" s="168">
        <v>0.02</v>
      </c>
      <c r="O179" s="8"/>
      <c r="Q179" s="19"/>
      <c r="R179" s="155">
        <f>IF(M179&gt;0,SUM(L179+M179),"")</f>
        <v>0.02</v>
      </c>
      <c r="T179" s="19"/>
      <c r="U179" s="174" t="s">
        <v>1166</v>
      </c>
      <c r="V179" s="174"/>
      <c r="W179" s="174"/>
      <c r="X179" s="24">
        <v>0.02</v>
      </c>
      <c r="Y179" s="160"/>
      <c r="Z179" s="161" t="str">
        <f>IF(Y179&gt;0,SUM(E181+Y179),"")</f>
        <v/>
      </c>
      <c r="AA179" s="19"/>
      <c r="AB179" s="19"/>
    </row>
    <row r="180" spans="1:28" ht="23.45" hidden="1" x14ac:dyDescent="0.3">
      <c r="A180" s="9"/>
      <c r="B180" s="198"/>
      <c r="C180" s="198"/>
      <c r="D180" s="198"/>
      <c r="E180" s="165"/>
      <c r="H180" s="5"/>
      <c r="I180" s="198"/>
      <c r="J180" s="198"/>
      <c r="K180" s="198"/>
      <c r="L180" s="198"/>
      <c r="M180" s="5"/>
      <c r="O180" s="8"/>
      <c r="Q180" s="19"/>
      <c r="R180" s="155" t="str">
        <f>IF(S180&gt;0,SUM(L180+S180),"")</f>
        <v/>
      </c>
      <c r="S180" s="160"/>
      <c r="T180" s="19"/>
      <c r="U180" s="174" t="s">
        <v>1167</v>
      </c>
      <c r="V180" s="174"/>
      <c r="W180" s="174"/>
      <c r="X180" s="24">
        <v>0.03</v>
      </c>
      <c r="Y180" s="160"/>
      <c r="Z180" s="161" t="str">
        <f>IF(Y180&gt;0,SUM(E182+Y180),"")</f>
        <v/>
      </c>
      <c r="AA180" s="19"/>
      <c r="AB180" s="19"/>
    </row>
    <row r="181" spans="1:28" ht="23.45" hidden="1" x14ac:dyDescent="0.3">
      <c r="A181" s="9"/>
      <c r="B181" s="198"/>
      <c r="C181" s="198"/>
      <c r="D181" s="198"/>
      <c r="E181" s="165"/>
      <c r="H181" s="5"/>
      <c r="I181" s="198"/>
      <c r="J181" s="198"/>
      <c r="K181" s="198"/>
      <c r="L181" s="198"/>
      <c r="M181" s="5"/>
      <c r="O181" s="8"/>
      <c r="Q181" s="19"/>
      <c r="R181" s="155" t="str">
        <f>IF(S181&gt;0,SUM(L181+S181),"")</f>
        <v/>
      </c>
      <c r="S181" s="160"/>
      <c r="T181" s="19"/>
      <c r="U181" s="19"/>
      <c r="V181" s="19"/>
      <c r="W181" s="19"/>
      <c r="X181" s="19"/>
      <c r="Y181" s="19"/>
      <c r="Z181" s="19"/>
      <c r="AA181" s="19"/>
      <c r="AB181" s="19"/>
    </row>
    <row r="182" spans="1:28" ht="23.45" hidden="1" x14ac:dyDescent="0.3">
      <c r="A182" s="9"/>
      <c r="B182" s="198"/>
      <c r="C182" s="198"/>
      <c r="D182" s="198"/>
      <c r="E182" s="165"/>
      <c r="H182" s="5"/>
      <c r="I182" s="198"/>
      <c r="J182" s="198"/>
      <c r="K182" s="198"/>
      <c r="L182" s="19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0</v>
      </c>
      <c r="F185" s="92"/>
      <c r="G185" s="93"/>
      <c r="H185" s="88"/>
      <c r="I185" s="90" t="s">
        <v>2627</v>
      </c>
      <c r="J185" s="162">
        <f>+SUM(M179:M183)</f>
        <v>0.02</v>
      </c>
      <c r="K185" s="199" t="s">
        <v>2628</v>
      </c>
      <c r="L185" s="199"/>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3" t="s">
        <v>2636</v>
      </c>
      <c r="C192" s="233"/>
      <c r="E192" s="5" t="s">
        <v>20</v>
      </c>
      <c r="H192" s="26" t="s">
        <v>24</v>
      </c>
      <c r="J192" s="5" t="s">
        <v>2637</v>
      </c>
      <c r="K192" s="5"/>
      <c r="M192" s="5"/>
      <c r="N192" s="5"/>
      <c r="O192" s="8"/>
      <c r="Q192" s="151"/>
      <c r="R192" s="152"/>
      <c r="S192" s="152"/>
      <c r="T192" s="151"/>
    </row>
    <row r="193" spans="1:18" x14ac:dyDescent="0.25">
      <c r="A193" s="9"/>
      <c r="C193" s="122">
        <v>41964</v>
      </c>
      <c r="D193" s="5"/>
      <c r="E193" s="123">
        <v>2818</v>
      </c>
      <c r="F193" s="5"/>
      <c r="G193" s="5"/>
      <c r="H193" s="144" t="s">
        <v>2677</v>
      </c>
      <c r="J193" s="5"/>
      <c r="K193" s="124">
        <v>42718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2679</v>
      </c>
      <c r="J211" s="27" t="s">
        <v>2622</v>
      </c>
      <c r="K211" s="145"/>
      <c r="L211" s="21"/>
      <c r="M211" s="21"/>
      <c r="N211" s="21"/>
      <c r="O211" s="8"/>
    </row>
    <row r="212" spans="1:15" x14ac:dyDescent="0.25">
      <c r="A212" s="9"/>
      <c r="B212" s="27" t="s">
        <v>2619</v>
      </c>
      <c r="C212" s="144" t="s">
        <v>2678</v>
      </c>
      <c r="D212" s="21"/>
      <c r="G212" s="27" t="s">
        <v>2621</v>
      </c>
      <c r="H212" s="145" t="s">
        <v>2680</v>
      </c>
      <c r="J212" s="27" t="s">
        <v>2623</v>
      </c>
      <c r="K212" s="144"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G114:G121 G122:H160 G48:G90 B83:B90 I21:I28 J21:J35 I29:I35 B20 C54 C49:C53 C55:C67 C87:C105 C106:C107 C68:C86 I58:I107 J58:J107 L83:L90 L106:L107 L58:L82 L91:L105 N58:N107 O58:O107 I115:I121 I122:I160 J122:J160 J115:J121 M122:M160 M115:M121" listDataValidation="1"/>
    <ignoredError sqref="N15 D48:D57 D114 H212" numberStoredAsText="1"/>
    <ignoredError sqref="B38" evalError="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fundación camino verde vdpar</cp:lastModifiedBy>
  <cp:lastPrinted>2020-11-20T15:12:35Z</cp:lastPrinted>
  <dcterms:created xsi:type="dcterms:W3CDTF">2020-10-14T21:57:42Z</dcterms:created>
  <dcterms:modified xsi:type="dcterms:W3CDTF">2020-12-22T23:31:23Z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