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1944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<sst xmlns="http://schemas.openxmlformats.org/spreadsheetml/2006/main" count="3158" uniqueCount="2707">
  <si>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</si>
  <si>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</si>
  <si>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</si>
  <si>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</si>
  <si>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</si>
  <si>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</si>
  <si>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</si>
  <si>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</si>
  <si>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</si>
  <si>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</si>
  <si>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</si>
  <si>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</si>
  <si>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</si>
  <si>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</si>
  <si>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</si>
  <si>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</si>
  <si>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</si>
  <si>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</si>
  <si>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</si>
  <si>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</si>
  <si>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</si>
  <si>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</si>
  <si>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</si>
  <si>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</si>
  <si>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</si>
  <si>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</si>
  <si>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</si>
  <si>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</si>
  <si>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</si>
  <si>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</si>
  <si>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</si>
  <si>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</si>
  <si>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</si>
  <si>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</si>
  <si>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</si>
  <si>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</si>
  <si>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</si>
  <si>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</si>
  <si>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</si>
  <si>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</si>
  <si>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</si>
  <si>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</si>
  <si>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</si>
  <si>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</si>
  <si>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</si>
  <si>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</si>
  <si>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</si>
  <si>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</si>
  <si>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</si>
  <si>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</si>
  <si>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</si>
  <si>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</si>
  <si>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</si>
  <si>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</si>
  <si>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</si>
  <si>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</si>
  <si>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</si>
  <si>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</si>
  <si>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</si>
  <si>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</si>
  <si>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</si>
  <si>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</si>
  <si>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</si>
  <si>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</si>
  <si>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</si>
  <si>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</si>
  <si>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</si>
  <si>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</si>
  <si>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</si>
  <si>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</si>
  <si>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</si>
  <si>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</si>
  <si>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</si>
  <si>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</si>
  <si>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</si>
  <si>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</si>
  <si>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</si>
  <si>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</si>
  <si>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</si>
  <si>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</si>
  <si>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</si>
  <si>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</si>
  <si>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</si>
  <si>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</si>
  <si>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</si>
  <si>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</si>
  <si>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</si>
  <si>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</si>
  <si>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</si>
  <si>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</si>
  <si>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</si>
  <si>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</si>
  <si>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</si>
  <si>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</si>
  <si>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</si>
  <si>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</si>
  <si>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</si>
  <si>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</si>
  <si>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</si>
  <si>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</si>
  <si>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</si>
  <si>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</si>
  <si>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</si>
  <si>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</si>
  <si>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</si>
  <si>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</si>
  <si>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</si>
  <si>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</si>
  <si>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</si>
  <si>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</si>
  <si>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</si>
  <si>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</si>
  <si>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</si>
  <si>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</si>
  <si>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</si>
  <si>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</si>
  <si>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</si>
  <si>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</si>
  <si>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</si>
  <si>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</si>
  <si>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</si>
  <si>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</si>
  <si>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</si>
  <si>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</si>
  <si>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</si>
  <si>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</si>
  <si>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</si>
  <si>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</si>
  <si>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</si>
  <si>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</si>
  <si>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</si>
  <si>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</si>
  <si>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</si>
  <si>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</si>
  <si>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</si>
  <si>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</si>
  <si>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</si>
  <si>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</si>
  <si>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</si>
  <si>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</si>
  <si>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</si>
  <si>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</si>
  <si>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</si>
  <si>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</si>
  <si>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</si>
  <si>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</si>
  <si>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</si>
  <si>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</si>
  <si>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</si>
  <si>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</si>
  <si>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</si>
  <si>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</si>
  <si>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</si>
  <si>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</si>
  <si>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</si>
  <si>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</si>
  <si>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</si>
  <si>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</si>
  <si>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</si>
  <si>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</si>
  <si>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</si>
  <si>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</si>
  <si>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</si>
  <si>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</si>
  <si>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</si>
  <si>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</si>
  <si>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</si>
  <si>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</si>
  <si>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</si>
  <si>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</si>
  <si>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</si>
  <si>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</si>
  <si>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</si>
  <si>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</si>
  <si>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</si>
  <si>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</si>
  <si>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</si>
  <si>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</si>
  <si>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</si>
  <si>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</si>
  <si>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</si>
  <si>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</si>
  <si>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</si>
  <si>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</si>
  <si>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</si>
  <si>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</si>
  <si>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</si>
  <si>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</si>
  <si>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</si>
  <si>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</si>
  <si>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</si>
  <si>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</si>
  <si>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</si>
  <si>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</si>
  <si>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</si>
  <si>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</si>
  <si>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</si>
  <si>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</si>
  <si>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</si>
  <si>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</si>
  <si>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</si>
  <si>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</si>
  <si>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</si>
  <si>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</si>
  <si>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</si>
  <si>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</si>
  <si>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</si>
  <si>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</si>
  <si>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</si>
  <si>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</si>
  <si>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</si>
  <si>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</si>
  <si>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</si>
  <si>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</si>
  <si>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</si>
  <si>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</si>
  <si>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</si>
  <si>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</si>
  <si>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</si>
  <si>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</si>
  <si>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</si>
  <si>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</si>
  <si>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</si>
  <si>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</si>
  <si>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</si>
  <si>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</si>
  <si>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</si>
  <si>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</si>
  <si>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</si>
  <si>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</si>
  <si>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</si>
  <si>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</si>
  <si>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</si>
  <si>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</si>
  <si>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</si>
  <si>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</si>
  <si>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</si>
  <si>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</si>
  <si>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</si>
  <si>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</si>
  <si>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</si>
  <si>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</si>
  <si>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</si>
  <si>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</si>
  <si>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</si>
  <si>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</si>
  <si>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</si>
  <si>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</si>
  <si>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</si>
  <si>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</si>
  <si>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</si>
  <si>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</si>
  <si>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</si>
  <si>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</si>
  <si>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</si>
  <si>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</si>
  <si>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</si>
  <si>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</si>
  <si>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</si>
  <si>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</si>
  <si>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</si>
  <si>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</si>
  <si>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</si>
  <si>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</si>
  <si>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</si>
  <si>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</si>
  <si>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</si>
  <si>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</si>
  <si>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</si>
  <si>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</si>
  <si>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</si>
  <si>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</si>
  <si>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</si>
  <si>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</si>
  <si>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</si>
  <si>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</si>
  <si>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</si>
  <si>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</si>
  <si>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</si>
  <si>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</si>
  <si>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</si>
  <si>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</si>
  <si>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</si>
  <si>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</si>
  <si>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</si>
  <si>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</si>
  <si>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</si>
  <si>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</si>
  <si>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</si>
  <si>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</si>
  <si>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</si>
  <si>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</si>
  <si>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</si>
  <si>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</si>
  <si>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</si>
  <si>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</si>
  <si>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</si>
  <si>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</si>
  <si>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</si>
  <si>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</si>
  <si>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</si>
  <si>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</si>
  <si>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</si>
  <si>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</si>
  <si>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</si>
  <si>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</si>
  <si>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</si>
  <si>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</si>
  <si>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</si>
  <si>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</si>
  <si>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</si>
  <si>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</si>
  <si>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</si>
  <si>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</si>
  <si>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</si>
  <si>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</si>
  <si>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</si>
  <si>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</si>
  <si>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</si>
  <si>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</si>
  <si>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</si>
  <si>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</si>
  <si>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</si>
  <si>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</si>
  <si>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</si>
  <si>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</si>
  <si>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</si>
  <si>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</si>
  <si>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</si>
  <si>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</si>
  <si>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</si>
  <si>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</si>
  <si>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</si>
  <si>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</si>
  <si>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</si>
  <si>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</si>
  <si>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</si>
  <si>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</si>
  <si>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</si>
  <si>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</si>
  <si>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</si>
  <si>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</si>
  <si>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</si>
  <si>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</si>
  <si>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</si>
  <si>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</si>
  <si>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</si>
  <si>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</si>
  <si>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</si>
  <si>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</si>
  <si>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</si>
  <si>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</si>
  <si>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</si>
  <si>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</si>
  <si>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</si>
  <si>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</si>
  <si>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</si>
  <si>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</si>
  <si>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</si>
  <si>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</si>
  <si>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</si>
  <si>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</si>
  <si>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</si>
  <si>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</si>
  <si>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</si>
  <si>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</si>
  <si>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</si>
  <si>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</si>
  <si>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</si>
  <si>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</si>
  <si>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</si>
  <si>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</si>
  <si>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</si>
  <si>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</si>
  <si>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</si>
  <si>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</si>
  <si>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</si>
  <si>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</si>
  <si>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</si>
  <si>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</si>
  <si>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</si>
  <si>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</si>
  <si>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</si>
  <si>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</si>
  <si>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</si>
  <si>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</si>
  <si>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</si>
  <si>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</si>
  <si>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</si>
  <si>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</si>
  <si>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</si>
  <si>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</si>
  <si>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</si>
  <si>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</si>
  <si>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</si>
  <si>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</si>
  <si>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</si>
  <si>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</si>
  <si>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</si>
  <si>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</si>
  <si>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</si>
  <si>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</si>
  <si>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</si>
  <si>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</si>
  <si>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</si>
  <si>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</si>
  <si>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</si>
  <si>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</si>
  <si>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</si>
  <si>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</si>
  <si>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</si>
  <si>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</si>
  <si>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</si>
  <si>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</si>
  <si>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</si>
  <si>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</si>
  <si>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</si>
  <si>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</si>
  <si>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</si>
  <si>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</si>
  <si>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</si>
  <si>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</si>
  <si>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</si>
  <si>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</si>
  <si>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</si>
  <si>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</si>
  <si>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</si>
  <si>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</si>
  <si>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</si>
  <si>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</si>
  <si>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</si>
  <si>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</si>
  <si>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</si>
  <si>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</si>
  <si>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</si>
  <si>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</si>
  <si>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</si>
  <si>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</si>
  <si>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</si>
  <si>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</si>
  <si>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</si>
  <si>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</si>
  <si>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</si>
  <si>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</si>
  <si>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</si>
  <si>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</si>
  <si>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</si>
  <si>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</si>
  <si>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</si>
  <si>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</si>
  <si>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</si>
  <si>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</si>
  <si>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</si>
  <si>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</si>
  <si>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</si>
  <si>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</si>
  <si>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</si>
  <si>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</si>
  <si>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</si>
  <si>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</si>
  <si>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</si>
  <si>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</si>
  <si>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</si>
  <si>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</si>
  <si>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</si>
  <si>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</si>
  <si>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</si>
  <si>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</si>
  <si>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</si>
  <si>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</si>
  <si>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</si>
  <si>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</si>
  <si>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</si>
  <si>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</si>
  <si>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</si>
  <si>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</si>
  <si>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</si>
  <si>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</si>
  <si>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</si>
  <si>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</si>
  <si>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</si>
  <si>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</si>
  <si>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</si>
  <si>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</si>
  <si>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</si>
  <si>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</si>
  <si>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</si>
  <si>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</si>
  <si>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</si>
  <si>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</si>
  <si>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</si>
  <si>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</si>
  <si>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</si>
  <si>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</si>
  <si>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</si>
  <si>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</si>
  <si>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</si>
  <si>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</si>
  <si>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</si>
  <si>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</si>
  <si>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</si>
  <si>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</si>
  <si>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</si>
  <si>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</si>
  <si>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</si>
  <si>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</si>
  <si>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</si>
  <si>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</si>
  <si>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</si>
  <si>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</si>
  <si>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</si>
  <si>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</si>
  <si>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</si>
  <si>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</si>
  <si>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</si>
  <si>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</si>
  <si>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</si>
  <si>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</si>
  <si>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</si>
  <si>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</si>
  <si>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</si>
  <si>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</si>
  <si>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</si>
  <si>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</si>
  <si>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</si>
  <si>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</si>
  <si>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</si>
  <si>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</si>
  <si>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</si>
  <si>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</si>
  <si>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</si>
  <si>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</si>
  <si>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</si>
  <si>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</si>
  <si>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</si>
  <si>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</si>
  <si>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</si>
  <si>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</si>
  <si>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</si>
  <si>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</si>
  <si>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</si>
  <si>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</si>
  <si>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</si>
  <si>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</si>
  <si>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</si>
  <si>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</si>
  <si>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</si>
  <si>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</si>
  <si>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</si>
  <si>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</si>
  <si>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</si>
  <si>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</si>
  <si>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</si>
  <si>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</si>
  <si>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</si>
  <si>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</si>
  <si>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</si>
  <si>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</si>
  <si>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</si>
  <si>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</si>
  <si>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</si>
  <si>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</si>
  <si>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</si>
  <si>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</si>
  <si>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</si>
  <si>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</si>
  <si>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</si>
  <si>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</si>
  <si>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</si>
  <si>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</si>
  <si>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</si>
  <si>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</si>
  <si>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</si>
  <si>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</si>
  <si>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</si>
  <si>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</si>
  <si>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</si>
  <si>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</si>
  <si>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</si>
  <si>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</si>
  <si>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</si>
  <si>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</si>
  <si>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</si>
  <si>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</si>
  <si>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</si>
  <si>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</si>
  <si>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</si>
  <si>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</si>
  <si>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</si>
  <si>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</si>
  <si>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</si>
  <si>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</si>
  <si>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</si>
  <si>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</si>
  <si>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</si>
  <si>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</si>
  <si>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</si>
  <si>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</si>
  <si>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</si>
  <si>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</si>
  <si>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</si>
  <si>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</si>
  <si>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</si>
  <si>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</si>
  <si>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</si>
  <si>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</si>
  <si>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</si>
  <si>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</si>
  <si>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</si>
  <si>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</si>
  <si>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</si>
  <si>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</si>
  <si>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</si>
  <si>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</si>
  <si>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</si>
  <si>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</si>
  <si>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</si>
  <si>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</si>
  <si>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</si>
  <si>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</si>
  <si>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</si>
  <si>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</si>
  <si>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</si>
  <si>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</si>
  <si>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</si>
  <si>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</si>
  <si>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</si>
  <si>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</si>
  <si>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</si>
  <si>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</si>
  <si>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</si>
  <si>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</si>
  <si>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</si>
  <si>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</si>
  <si>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</si>
  <si>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</si>
  <si>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</si>
  <si>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</si>
  <si>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</si>
  <si>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</si>
  <si>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</si>
  <si>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</si>
  <si>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</si>
  <si>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</si>
  <si>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</si>
  <si>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</si>
  <si>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</si>
  <si>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</si>
  <si>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</si>
  <si>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</si>
  <si>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</si>
  <si>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</si>
  <si>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</si>
  <si>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</si>
  <si>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</si>
  <si>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</si>
  <si>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</si>
  <si>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</si>
  <si>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</si>
  <si>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</si>
  <si>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</si>
  <si>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</si>
  <si>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</si>
  <si>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</si>
  <si>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</si>
  <si>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</si>
  <si>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</si>
  <si>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</si>
  <si>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</si>
  <si>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</si>
  <si>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</si>
  <si>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</si>
  <si>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</si>
  <si>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</si>
  <si>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</si>
  <si>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</si>
  <si>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</si>
  <si>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</si>
  <si>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</si>
  <si>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</si>
  <si>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</si>
  <si>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</si>
  <si>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</si>
  <si>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</si>
  <si>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</si>
  <si>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</si>
  <si>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</si>
  <si>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</si>
  <si>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</si>
  <si>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</si>
  <si>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</si>
  <si>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</si>
  <si>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</si>
  <si>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</si>
  <si>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</si>
  <si>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</si>
  <si>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</si>
  <si>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</si>
  <si>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</si>
  <si>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</si>
  <si>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</si>
  <si>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</si>
  <si>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</si>
  <si>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</si>
  <si>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</si>
  <si>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</si>
  <si>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</si>
  <si>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</si>
  <si>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</si>
  <si>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</si>
  <si>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</si>
  <si>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</si>
  <si>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</si>
  <si>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</si>
  <si>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</si>
  <si>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</si>
  <si>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</si>
  <si>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</si>
  <si>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</si>
  <si>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</si>
  <si>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</si>
  <si>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</si>
  <si>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</si>
  <si>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</si>
  <si>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</si>
  <si>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</si>
  <si>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</si>
  <si>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</si>
  <si>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</si>
  <si>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</si>
  <si>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</si>
  <si>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</si>
  <si>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</si>
  <si>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</si>
  <si>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</si>
  <si>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</si>
  <si>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</si>
  <si>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</si>
  <si>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</si>
  <si>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</si>
  <si>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</si>
  <si>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</si>
  <si>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</si>
  <si>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</si>
  <si>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</si>
  <si>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</si>
  <si>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</si>
  <si>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</si>
  <si>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</si>
  <si>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</si>
  <si>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</si>
  <si>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</si>
  <si>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</si>
  <si>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</si>
  <si>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</si>
  <si>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</si>
  <si>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</si>
  <si>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</si>
  <si>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</si>
  <si>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</si>
  <si>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</si>
  <si>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</si>
  <si>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</si>
  <si>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</si>
  <si>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</si>
  <si>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</si>
  <si>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</si>
  <si>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</si>
  <si>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</si>
  <si>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</si>
  <si>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</si>
  <si>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</si>
  <si>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</si>
  <si>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</si>
  <si>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</si>
  <si>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</si>
  <si>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</si>
  <si>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</si>
  <si>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</si>
  <si>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</si>
  <si>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</si>
  <si>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</si>
  <si>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</si>
  <si>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</si>
  <si>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</si>
  <si>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</si>
  <si>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</si>
  <si>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</si>
  <si>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</si>
  <si>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</si>
  <si>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</si>
  <si>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</si>
  <si>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</si>
  <si>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</si>
  <si>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</si>
  <si>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</si>
  <si>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</si>
  <si>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</si>
  <si>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</si>
  <si>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</si>
  <si>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</si>
  <si>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</si>
  <si>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</si>
  <si>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</si>
  <si>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</si>
  <si>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</si>
  <si>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</si>
  <si>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</si>
  <si>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</si>
  <si>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</si>
  <si>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</si>
  <si>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</si>
  <si>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</si>
  <si>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</si>
  <si>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</si>
  <si>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</si>
  <si>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</si>
  <si>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</si>
  <si>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</si>
  <si>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</si>
  <si>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</si>
  <si>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</si>
  <si>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</si>
  <si>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</si>
  <si>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</si>
  <si>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</si>
  <si>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</si>
  <si>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</si>
  <si>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</si>
  <si>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</si>
  <si>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</si>
  <si>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</si>
  <si>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</si>
  <si>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</si>
  <si>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</si>
  <si>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</si>
  <si>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</si>
  <si>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</si>
  <si>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</si>
  <si>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</si>
  <si>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</si>
  <si>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</si>
  <si>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</si>
  <si>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</si>
  <si>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</si>
  <si>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</si>
  <si>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</si>
  <si>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</si>
  <si>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</si>
  <si>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</si>
  <si>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</si>
  <si>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</si>
  <si>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</si>
  <si>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</si>
  <si>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</si>
  <si>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</si>
  <si>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</si>
  <si>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</si>
  <si>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</si>
  <si>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</si>
  <si>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</si>
  <si>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</si>
  <si>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</si>
  <si>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</si>
  <si>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</si>
  <si>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</si>
  <si>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</si>
  <si>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</si>
  <si>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</si>
  <si>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</si>
  <si>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</si>
  <si>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</si>
  <si>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</si>
  <si>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</si>
  <si>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</si>
  <si>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</si>
  <si>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</si>
  <si>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</si>
  <si>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</si>
  <si>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</si>
  <si>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</si>
  <si>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</si>
  <si>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</si>
  <si>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</si>
  <si>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</si>
  <si>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</si>
  <si>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</si>
  <si>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</si>
  <si>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</si>
  <si>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</si>
  <si>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</si>
  <si>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</si>
  <si>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</si>
  <si>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</si>
  <si>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</si>
  <si>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</si>
  <si>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</si>
  <si>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</si>
  <si>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</si>
  <si>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</si>
  <si>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</si>
  <si>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</si>
  <si>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</si>
  <si>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</si>
  <si>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</si>
  <si>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</si>
  <si>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</si>
  <si>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</si>
  <si>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</si>
  <si>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</si>
  <si>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</si>
  <si>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</si>
  <si>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</si>
  <si>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</si>
  <si>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</si>
  <si>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</si>
  <si>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</si>
  <si>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</si>
  <si>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</si>
  <si>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</si>
  <si>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</si>
  <si>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</si>
  <si>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</si>
  <si>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</si>
  <si>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</si>
  <si>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</si>
  <si>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</si>
  <si>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</si>
  <si>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</si>
  <si>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</si>
  <si>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</si>
  <si>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</si>
  <si>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</si>
  <si>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</si>
  <si>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</si>
  <si>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</si>
  <si>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</si>
  <si>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</si>
  <si>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</si>
  <si>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</si>
  <si>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</si>
  <si>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</si>
  <si>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</si>
  <si>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</si>
  <si>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</si>
  <si>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</si>
  <si>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</si>
  <si>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</si>
  <si>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</si>
  <si>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</si>
  <si>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</si>
  <si>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</si>
  <si>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</si>
  <si>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</si>
  <si>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</si>
  <si>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</si>
  <si>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</si>
  <si>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</si>
  <si>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</si>
  <si>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</si>
  <si>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</si>
  <si>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</si>
  <si>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</si>
  <si>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</si>
  <si>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</si>
  <si>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</si>
  <si>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</si>
  <si>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</si>
  <si>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</si>
  <si>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</si>
  <si>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</si>
  <si>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</si>
  <si>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</si>
  <si>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</si>
  <si>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</si>
  <si>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</si>
  <si>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</si>
  <si>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</si>
  <si>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</si>
  <si>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</si>
  <si>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</si>
  <si>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</si>
  <si>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</si>
  <si>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</si>
  <si>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</si>
  <si>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</si>
  <si>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</si>
  <si>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</si>
  <si>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</si>
  <si>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</si>
  <si>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</si>
  <si>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</si>
  <si>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</si>
  <si>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</si>
  <si>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</si>
  <si>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</si>
  <si>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</si>
  <si>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</si>
  <si>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</si>
  <si>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</si>
  <si>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</si>
  <si>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</si>
  <si>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</si>
  <si>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</si>
  <si>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</si>
  <si>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</si>
  <si>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</si>
  <si>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</si>
  <si>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</si>
  <si>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</si>
  <si>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</si>
  <si>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</si>
  <si>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</si>
  <si>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</si>
  <si>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</si>
  <si>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</si>
  <si>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</si>
  <si>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</si>
  <si>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</si>
  <si>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</si>
  <si>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</si>
  <si>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</si>
  <si>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</si>
  <si>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</si>
  <si>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</si>
  <si>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</si>
  <si>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</si>
  <si>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</si>
  <si>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</si>
  <si>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</si>
  <si>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</si>
  <si>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</si>
  <si>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</si>
  <si>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</si>
  <si>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</si>
  <si>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</si>
  <si>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</si>
  <si>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</si>
  <si>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</si>
  <si>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</si>
  <si>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</si>
  <si>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</si>
  <si>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</si>
  <si>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</si>
  <si>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</si>
  <si>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</si>
  <si>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</si>
  <si>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</si>
  <si>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</si>
  <si>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</si>
  <si>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</si>
  <si>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</si>
  <si>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</si>
  <si>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</si>
  <si>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</si>
  <si>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</si>
  <si>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</si>
  <si>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</si>
  <si>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</si>
  <si>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</si>
  <si>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</si>
  <si>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</si>
  <si>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</si>
  <si>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</si>
  <si>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</si>
  <si>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</si>
  <si>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</si>
  <si>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</si>
  <si>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</si>
  <si>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</si>
  <si>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</si>
  <si>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</si>
  <si>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</si>
  <si>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</si>
  <si>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</si>
  <si>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</si>
  <si>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</si>
  <si>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</si>
  <si>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</si>
  <si>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</si>
  <si>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</si>
  <si>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</si>
  <si>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</si>
  <si>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</si>
  <si>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</si>
  <si>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</si>
  <si>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</si>
  <si>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</si>
  <si>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</si>
  <si>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</si>
  <si>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</si>
  <si>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</si>
  <si>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</si>
  <si>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</si>
  <si>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</si>
  <si>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</si>
  <si>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</si>
  <si>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</si>
  <si>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</si>
  <si>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</si>
  <si>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</si>
  <si>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</si>
  <si>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</si>
  <si>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</si>
  <si>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</si>
  <si>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</si>
  <si>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</si>
  <si>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</si>
  <si>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</si>
  <si>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</si>
  <si>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</si>
  <si>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</si>
  <si>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</si>
  <si>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</si>
  <si>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</si>
  <si>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</si>
  <si>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</si>
  <si>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</si>
  <si>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</si>
  <si>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</si>
  <si>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</si>
  <si>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</si>
  <si>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</si>
  <si>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</si>
  <si>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</si>
  <si>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</si>
  <si>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</si>
  <si>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</si>
  <si>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</si>
  <si>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</si>
  <si>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</si>
  <si>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</si>
  <si>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</si>
  <si>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</si>
  <si>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</si>
  <si>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</si>
  <si>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</si>
  <si>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</si>
  <si>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</si>
  <si>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</si>
  <si>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</si>
  <si>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</si>
  <si>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</si>
  <si>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</si>
  <si>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</si>
  <si>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</si>
  <si>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</si>
  <si>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</si>
  <si>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</si>
  <si>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</si>
  <si>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</si>
  <si>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</si>
  <si>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</si>
  <si>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</si>
  <si>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</si>
  <si>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</si>
  <si>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</si>
  <si>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</si>
  <si>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</si>
  <si>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</si>
  <si>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</si>
  <si>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</si>
  <si>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</si>
  <si>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</si>
  <si>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</si>
  <si>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</si>
  <si>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</si>
  <si>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</si>
  <si>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</si>
  <si>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</si>
  <si>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</si>
  <si>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</si>
  <si>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</si>
  <si>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</si>
  <si>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</si>
  <si>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</si>
  <si>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</si>
  <si>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</si>
  <si>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</si>
  <si>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</si>
  <si>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</si>
  <si>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</si>
  <si>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</si>
  <si>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</si>
  <si>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</si>
  <si>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</si>
  <si>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</si>
  <si>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</si>
  <si>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</si>
  <si>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</si>
  <si>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</si>
  <si>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</si>
  <si>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</si>
  <si>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</si>
  <si>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</si>
  <si>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</si>
  <si>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</si>
  <si>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</si>
  <si>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</si>
  <si>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</si>
  <si>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</si>
  <si>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</si>
  <si>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</si>
  <si>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</si>
  <si>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</si>
  <si>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</si>
  <si>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</si>
  <si>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</si>
  <si>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</si>
  <si>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</si>
  <si>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</si>
  <si>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</si>
  <si>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</si>
  <si>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</si>
  <si>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</si>
  <si>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</si>
  <si>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</si>
  <si>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</si>
  <si>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</si>
  <si>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</si>
  <si>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</si>
  <si>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</si>
  <si>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</si>
  <si>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</si>
  <si>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</si>
  <si>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</si>
  <si>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</si>
  <si>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</si>
  <si>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</si>
  <si>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</si>
  <si>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</si>
  <si>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</si>
  <si>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</si>
  <si>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</si>
  <si>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</si>
  <si>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</si>
  <si>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</si>
  <si>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</si>
  <si>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</si>
  <si>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</si>
  <si>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</si>
  <si>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</si>
  <si>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</si>
  <si>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</si>
  <si>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</si>
  <si>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</si>
  <si>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</si>
  <si>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</si>
  <si>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</si>
  <si>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</si>
  <si>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</si>
  <si>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</si>
  <si>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</si>
  <si>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</si>
  <si>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</si>
  <si>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</si>
  <si>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</si>
  <si>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</si>
  <si>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</si>
  <si>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</si>
  <si>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</si>
  <si>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</si>
  <si>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</si>
  <si>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</si>
  <si>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</si>
  <si>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</si>
  <si>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</si>
  <si>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</si>
  <si>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</si>
  <si>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</si>
  <si>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</si>
  <si>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</si>
  <si>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</si>
  <si>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</si>
  <si>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</si>
  <si>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</si>
  <si>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</si>
  <si>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</si>
  <si>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</si>
  <si>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</si>
  <si>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</si>
  <si>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</si>
  <si>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</si>
  <si>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</si>
  <si>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</si>
  <si>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</si>
  <si>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</si>
  <si>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</si>
  <si>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</si>
  <si>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</si>
  <si>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</si>
  <si>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</si>
  <si>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</si>
  <si>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</si>
  <si>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</si>
  <si>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</si>
  <si>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</si>
  <si>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</si>
  <si>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</si>
  <si>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</si>
  <si>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</si>
  <si>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</si>
  <si>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</si>
  <si>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</si>
  <si>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</si>
  <si>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</si>
  <si>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</si>
  <si>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</si>
  <si>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</si>
  <si>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</si>
  <si>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</si>
  <si>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</si>
  <si>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</si>
  <si>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</si>
  <si>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</si>
  <si>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</si>
  <si>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</si>
  <si>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</si>
  <si>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</si>
  <si>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</si>
  <si>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</si>
  <si>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</si>
  <si>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</si>
  <si>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</si>
  <si>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</si>
  <si>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</si>
  <si>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</si>
  <si>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</si>
  <si>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</si>
  <si>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</si>
  <si>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</si>
  <si>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</si>
  <si>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</si>
  <si>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</si>
  <si>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</si>
  <si>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</si>
  <si>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</si>
  <si>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</si>
  <si>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</si>
  <si>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</si>
  <si>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</si>
  <si>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</si>
  <si>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</si>
  <si>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</si>
  <si>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</si>
  <si>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</si>
  <si>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</si>
  <si>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</si>
  <si>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</si>
  <si>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</si>
  <si>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</si>
  <si>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</si>
  <si>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</si>
  <si>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</si>
  <si>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</si>
  <si>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</si>
  <si>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</si>
  <si>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</si>
  <si>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</si>
  <si>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</si>
  <si>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</si>
  <si>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</si>
  <si>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</si>
  <si>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</si>
  <si>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</si>
  <si>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</si>
  <si>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</si>
  <si>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</si>
  <si>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</si>
  <si>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</si>
  <si>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</si>
  <si>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</si>
  <si>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</si>
  <si>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</si>
  <si>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</si>
  <si>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</si>
  <si>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</si>
  <si>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</si>
  <si>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</si>
  <si>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</si>
  <si>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</si>
  <si>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</si>
  <si>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</si>
  <si>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</si>
  <si>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</si>
  <si>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</si>
  <si>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</si>
  <si>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</si>
  <si>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</si>
  <si>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</si>
  <si>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</si>
  <si>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</si>
  <si>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</si>
  <si>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</si>
  <si>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</si>
  <si>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</si>
  <si>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</si>
  <si>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</si>
  <si>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</si>
  <si>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</si>
  <si>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</si>
  <si>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</si>
  <si>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</si>
  <si>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</si>
  <si>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</si>
  <si>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</si>
  <si>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</si>
  <si>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</si>
  <si>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</si>
  <si>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</si>
  <si>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</si>
  <si>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</si>
  <si>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</si>
  <si>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</si>
  <si>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</si>
  <si>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</si>
  <si>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</si>
  <si>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</si>
  <si>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</si>
  <si>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</si>
  <si>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</si>
  <si>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</si>
  <si>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</si>
  <si>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</si>
  <si>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</si>
  <si>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</si>
  <si>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</si>
  <si>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</si>
  <si>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</si>
  <si>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</si>
  <si>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</si>
  <si>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</si>
  <si>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</si>
  <si>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</si>
  <si>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</si>
  <si>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</si>
  <si>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</si>
  <si>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</si>
  <si>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</si>
  <si>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</si>
  <si>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</si>
  <si>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</si>
  <si>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</si>
  <si>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</si>
  <si>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</si>
  <si>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</si>
  <si>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</si>
  <si>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</si>
  <si>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</si>
  <si>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</si>
  <si>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</si>
  <si>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</si>
  <si>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</si>
  <si>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</si>
  <si>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</si>
  <si>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</si>
  <si>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</si>
  <si>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</si>
  <si>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</si>
  <si>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</si>
  <si>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</si>
  <si>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</si>
  <si>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</si>
  <si>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</si>
  <si>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</si>
  <si>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</si>
  <si>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</si>
  <si>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</si>
  <si>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</si>
  <si>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</si>
  <si>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</si>
  <si>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</si>
  <si>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</si>
  <si>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</si>
  <si>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</si>
  <si>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</si>
  <si>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</si>
  <si>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</si>
  <si>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</si>
  <si>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</si>
  <si>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</si>
  <si>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</si>
  <si>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</si>
  <si>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</si>
  <si>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</si>
  <si>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</si>
  <si>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</si>
  <si>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</si>
  <si>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</si>
  <si>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</si>
  <si>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</si>
  <si>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</si>
  <si>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</si>
  <si>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</si>
  <si>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</si>
  <si>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</si>
  <si>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</si>
  <si>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</si>
  <si>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</si>
  <si>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</si>
  <si>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</si>
  <si>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</si>
  <si>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</si>
  <si>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</si>
  <si>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</si>
  <si>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</si>
  <si>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</si>
  <si>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</si>
  <si>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</si>
  <si>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</si>
  <si>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</si>
  <si>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</si>
  <si>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</si>
  <si>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</si>
  <si>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</si>
  <si>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</si>
  <si>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</si>
  <si>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</si>
  <si>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</si>
  <si>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</si>
  <si>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</si>
  <si>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</si>
  <si>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</si>
  <si>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</si>
  <si>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</si>
  <si>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</si>
  <si>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</si>
  <si>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</si>
  <si>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</si>
  <si>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</si>
  <si>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</si>
  <si>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</si>
  <si>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</si>
  <si>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</si>
  <si>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</si>
  <si>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</si>
  <si>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</si>
  <si>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</si>
  <si>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</si>
  <si>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</si>
  <si>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</si>
  <si>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</si>
  <si>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</si>
  <si>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</si>
  <si>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</si>
  <si>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</si>
  <si>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</si>
  <si>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</si>
  <si>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</si>
  <si>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</si>
  <si>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</si>
  <si>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</si>
  <si>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</si>
  <si>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</si>
  <si>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</si>
  <si>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</si>
  <si>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</si>
  <si>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</si>
  <si>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</si>
  <si>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</si>
  <si>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</si>
  <si>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</si>
  <si>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</si>
  <si>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</si>
  <si>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</si>
  <si>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</si>
  <si>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</si>
  <si>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</si>
  <si>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</si>
  <si>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</si>
  <si>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</si>
  <si>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</si>
  <si>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</si>
  <si>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</si>
  <si>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</si>
  <si>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</si>
  <si>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</si>
  <si>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</si>
  <si>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</si>
  <si>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</si>
  <si>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</si>
  <si>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</si>
  <si>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</si>
  <si>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</si>
  <si>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</si>
  <si>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</si>
  <si>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</si>
  <si>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</si>
  <si>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</si>
  <si>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</si>
  <si>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</si>
  <si>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</si>
  <si>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</si>
  <si>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</si>
  <si>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</si>
  <si>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</si>
  <si>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</si>
  <si>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</si>
  <si>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</si>
  <si>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</si>
  <si>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</si>
  <si>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</si>
  <si>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</si>
  <si>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</si>
  <si>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</si>
  <si>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</si>
  <si>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</si>
  <si>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</si>
  <si>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</si>
  <si>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</si>
  <si>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</si>
  <si>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</si>
  <si>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</si>
  <si>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</si>
  <si>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</si>
  <si>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</si>
  <si>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</si>
  <si>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</si>
  <si>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</si>
  <si>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</si>
  <si>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</si>
  <si>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</si>
  <si>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</si>
  <si>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</si>
  <si>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</si>
  <si>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</si>
  <si>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</si>
  <si>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</si>
  <si>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</si>
  <si>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</si>
  <si>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</si>
  <si>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</si>
  <si>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</si>
  <si>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</si>
  <si>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</si>
  <si>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</si>
  <si>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</si>
  <si>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</si>
  <si>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</si>
  <si>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</si>
  <si>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</si>
  <si>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</si>
  <si>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</si>
  <si>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</si>
  <si>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</si>
  <si>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</si>
  <si>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</si>
  <si>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</si>
  <si>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</si>
  <si>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</si>
  <si>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</si>
  <si>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</si>
  <si>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</si>
  <si>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</si>
  <si>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</si>
  <si>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</si>
  <si>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</si>
  <si>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</si>
  <si>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</si>
  <si>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</si>
  <si>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</si>
  <si>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</si>
  <si>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</si>
  <si>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</si>
  <si>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</si>
  <si>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</si>
  <si>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</si>
  <si>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</si>
  <si>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</si>
  <si>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</si>
  <si>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</si>
  <si>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</si>
  <si>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</si>
  <si>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</si>
  <si>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</si>
  <si>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</si>
  <si>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</si>
  <si>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</si>
  <si>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</si>
  <si>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</si>
  <si>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</si>
  <si>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</si>
  <si>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</si>
  <si>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</si>
  <si>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</si>
  <si>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</si>
  <si>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</si>
  <si>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</si>
  <si>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</si>
  <si>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</si>
  <si>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</si>
  <si>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</si>
  <si>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</si>
  <si>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</si>
  <si>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</si>
  <si>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</si>
  <si>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</si>
  <si>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</si>
  <si>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</si>
  <si>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</si>
  <si>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</si>
  <si>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</si>
  <si>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</si>
  <si>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</si>
  <si>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</si>
  <si>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</si>
  <si>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</si>
  <si>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</si>
  <si>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</si>
  <si>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</si>
  <si>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</si>
  <si>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</si>
  <si>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</si>
  <si>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</si>
  <si>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</si>
  <si>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</si>
  <si>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</si>
  <si>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</si>
  <si>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</si>
  <si>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</si>
  <si>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</si>
  <si>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</si>
  <si>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</si>
  <si>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</si>
  <si>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</si>
  <si>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</si>
  <si>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</si>
  <si>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</si>
  <si>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</si>
  <si>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</si>
  <si>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</si>
  <si>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</si>
  <si>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</si>
  <si>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</si>
  <si>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</si>
  <si>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</si>
  <si>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</si>
  <si>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</si>
  <si>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</si>
  <si>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</si>
  <si>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</si>
  <si>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</si>
  <si>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</si>
  <si>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</si>
  <si>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</si>
  <si>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</si>
  <si>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</si>
  <si>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</si>
  <si>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</si>
  <si>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</si>
  <si>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</si>
  <si>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</si>
  <si>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</si>
  <si>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</si>
  <si>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</si>
  <si>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</si>
  <si>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</si>
  <si>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</si>
  <si>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</si>
  <si>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</si>
  <si>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</si>
  <si>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</si>
  <si>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</si>
  <si>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</si>
  <si>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</si>
  <si>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</si>
  <si>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</si>
  <si>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</si>
  <si>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</si>
  <si>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</si>
  <si>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</si>
  <si>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</si>
  <si>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</si>
  <si>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</si>
  <si>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</si>
  <si>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</si>
  <si>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</si>
  <si>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</si>
  <si>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</si>
  <si>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</si>
  <si>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</si>
  <si>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</si>
  <si>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</si>
  <si>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</si>
  <si>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</si>
  <si>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</si>
  <si>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</si>
  <si>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</si>
  <si>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</si>
  <si>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</si>
  <si>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</si>
  <si>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</si>
  <si>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</si>
  <si>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</si>
  <si>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</si>
  <si>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</si>
  <si>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</si>
  <si>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</si>
  <si>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</si>
  <si>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</si>
  <si>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</si>
  <si>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</si>
  <si>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</si>
  <si>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</si>
  <si>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</si>
  <si>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</si>
  <si>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</si>
  <si>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</si>
  <si>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</si>
  <si>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</si>
  <si>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</si>
  <si>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</si>
  <si>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</si>
  <si>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</si>
  <si>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</si>
  <si>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</si>
  <si>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</si>
  <si>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</si>
  <si>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</si>
  <si>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</si>
  <si>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</si>
  <si>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</si>
  <si>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</si>
  <si>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</si>
  <si>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</si>
  <si>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</si>
  <si>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</si>
  <si>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</si>
  <si>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</si>
  <si>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</si>
  <si>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</si>
  <si>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</si>
  <si>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</si>
  <si>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</si>
  <si>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</si>
  <si>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</si>
  <si>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</si>
  <si>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</si>
  <si>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</si>
  <si>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</si>
  <si>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</si>
  <si>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</si>
  <si>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</si>
  <si>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</si>
  <si>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</si>
  <si>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</si>
  <si>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</si>
  <si>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</si>
  <si>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</si>
  <si>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</si>
  <si>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</si>
  <si>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</si>
  <si>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</si>
  <si>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</si>
  <si>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</si>
  <si>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</si>
  <si>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</si>
  <si>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</si>
  <si>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</si>
  <si>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</si>
  <si>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</si>
  <si>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</si>
  <si>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</si>
  <si>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</si>
  <si>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</si>
  <si>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</si>
  <si>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</si>
  <si>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</si>
  <si>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</si>
  <si>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</si>
  <si>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</si>
  <si>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</si>
  <si>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</si>
  <si>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</si>
  <si>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</si>
  <si>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</si>
  <si>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</si>
  <si>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</si>
  <si>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</si>
  <si>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</si>
  <si>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</si>
  <si>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</si>
  <si>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</si>
  <si>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</si>
  <si>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</si>
  <si>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</si>
  <si>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</si>
  <si>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</si>
  <si>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</si>
  <si>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</si>
  <si>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</si>
  <si>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</si>
  <si>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</si>
  <si>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</si>
  <si>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</si>
  <si>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</si>
  <si>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</si>
  <si>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</si>
  <si>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</si>
  <si>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</si>
  <si>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</si>
  <si>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</si>
  <si>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</si>
  <si>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</si>
  <si>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</si>
  <si>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</si>
  <si>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</si>
  <si>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</si>
  <si>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</si>
  <si>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</si>
  <si>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</si>
  <si>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</si>
  <si>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</si>
  <si>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</si>
  <si>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</si>
  <si>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</si>
  <si>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</si>
  <si>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</si>
  <si>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</si>
  <si>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</si>
  <si>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</si>
  <si>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</si>
  <si>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</si>
  <si>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</si>
  <si>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</si>
  <si>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</si>
  <si>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</si>
  <si>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</si>
  <si>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</si>
  <si>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</si>
  <si>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</si>
  <si>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</si>
  <si>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</si>
  <si>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</si>
  <si>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</si>
  <si>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</si>
  <si>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</si>
  <si>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</si>
  <si>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</si>
  <si>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</si>
  <si>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</si>
  <si>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</si>
  <si>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</si>
  <si>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</si>
  <si>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</si>
  <si>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</si>
  <si>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</si>
  <si>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</si>
  <si>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</si>
  <si>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</si>
  <si>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</si>
  <si>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</si>
  <si>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</si>
  <si>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</si>
  <si>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</si>
  <si>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</si>
  <si>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</si>
  <si>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</si>
  <si>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</si>
  <si>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</si>
  <si>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</si>
  <si>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</si>
  <si>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</si>
  <si>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</si>
  <si>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</si>
  <si>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</si>
  <si>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</si>
  <si>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</si>
  <si>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</si>
  <si>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</si>
  <si>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</si>
  <si>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</si>
  <si>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</si>
  <si>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</si>
  <si>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</si>
  <si>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</si>
  <si>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</si>
  <si>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</si>
  <si>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</si>
  <si>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</si>
  <si>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</si>
  <si>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</si>
  <si>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</si>
  <si>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</si>
  <si>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</si>
  <si>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</si>
  <si>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</si>
  <si>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</si>
  <si>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</si>
  <si>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</si>
  <si>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</si>
  <si>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</si>
  <si>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</si>
  <si>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</si>
  <si>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</si>
  <si>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</si>
  <si>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</si>
  <si>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</si>
  <si>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</si>
  <si>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</si>
  <si>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</si>
  <si>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</si>
  <si>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</si>
  <si>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</si>
  <si>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</si>
  <si>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</si>
  <si>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</si>
  <si>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</si>
  <si>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</si>
  <si>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</si>
  <si>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</si>
  <si>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</si>
  <si>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</si>
  <si>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</si>
  <si>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</si>
  <si>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</si>
  <si>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</si>
  <si>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</si>
  <si>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</si>
  <si>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</si>
  <si>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</si>
  <si>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</si>
  <si>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</si>
  <si>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</si>
  <si>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</si>
  <si>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</si>
  <si>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</si>
  <si>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</si>
  <si>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</si>
  <si>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</si>
  <si>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</si>
  <si>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</si>
  <si>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</si>
  <si>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</si>
  <si>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</si>
  <si>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</si>
  <si>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</si>
  <si>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</si>
  <si>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</si>
  <si>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</si>
  <si>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</si>
  <si>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</si>
  <si>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</si>
  <si>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</si>
  <si>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</si>
  <si>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</si>
  <si>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</si>
  <si>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</si>
  <si>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</si>
  <si>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</si>
  <si>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</si>
  <si>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</si>
  <si>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</si>
  <si>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</si>
  <si>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</si>
  <si>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</si>
  <si>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</si>
  <si>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</si>
  <si>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</si>
  <si>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</si>
  <si>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</si>
  <si>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</si>
  <si>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</si>
  <si>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</si>
  <si>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</si>
  <si>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</si>
  <si>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</si>
  <si>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</si>
  <si>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</si>
  <si>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</si>
  <si>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</si>
  <si>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</si>
  <si>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</si>
  <si>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</si>
  <si>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</si>
  <si>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</si>
  <si>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</si>
  <si>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</si>
  <si>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</si>
  <si>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</si>
  <si>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</si>
  <si>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</si>
  <si>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</si>
  <si>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</si>
  <si>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</si>
  <si>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</si>
  <si>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</si>
  <si>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</si>
  <si>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</si>
  <si>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</si>
  <si>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</si>
  <si>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</si>
  <si>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</si>
  <si>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</si>
  <si>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</si>
  <si>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</si>
  <si>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</si>
  <si>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</si>
  <si>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</si>
  <si>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</si>
  <si>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</si>
  <si>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</si>
  <si>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</si>
  <si>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</si>
  <si>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</si>
  <si>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</si>
  <si>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</si>
  <si>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</si>
  <si>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</si>
  <si>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</si>
  <si>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</si>
  <si>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</si>
  <si>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</si>
  <si>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</si>
  <si>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</si>
  <si>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</si>
  <si>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</si>
  <si>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</si>
  <si>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</si>
  <si>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</si>
  <si>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</si>
  <si>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</si>
  <si>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</si>
  <si>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</si>
  <si>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</si>
  <si>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</si>
  <si>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</si>
  <si>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</si>
  <si>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</si>
  <si>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</si>
  <si>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</si>
  <si>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</si>
  <si>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</si>
  <si>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</si>
  <si>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</si>
  <si>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</si>
  <si>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</si>
  <si>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</si>
  <si>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</si>
  <si>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</si>
  <si>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</si>
  <si>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</si>
  <si>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</si>
  <si>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</si>
  <si>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</si>
  <si>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</si>
  <si>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</si>
  <si>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</si>
  <si>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</si>
  <si>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</si>
  <si>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</si>
  <si>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</si>
  <si>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</si>
  <si>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</si>
  <si>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</si>
  <si>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</si>
  <si>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</si>
  <si>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</si>
  <si>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</si>
  <si>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</si>
  <si>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</si>
  <si>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</si>
  <si>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</si>
  <si>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</si>
  <si>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</si>
  <si>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</si>
  <si>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</si>
  <si>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</si>
  <si>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</si>
  <si>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</si>
  <si>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</si>
  <si>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</si>
  <si>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</si>
  <si>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</si>
  <si>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</si>
  <si>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</si>
  <si>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</si>
  <si>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</si>
  <si>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</si>
  <si>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</si>
  <si>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</si>
  <si>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</si>
  <si>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</si>
  <si>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</si>
  <si>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</si>
  <si>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</si>
  <si>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</si>
  <si>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</si>
  <si>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</si>
  <si>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</si>
  <si>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</si>
  <si>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</si>
  <si>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</si>
  <si>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</si>
  <si>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</si>
  <si>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</si>
  <si>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</si>
  <si>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</si>
  <si>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</si>
  <si>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</si>
  <si>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</si>
  <si>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</si>
  <si>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</si>
  <si>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</si>
  <si>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</si>
  <si>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</si>
  <si>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</si>
  <si>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</si>
  <si>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</si>
  <si>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</si>
  <si>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</si>
  <si>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</si>
  <si>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</si>
  <si>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</si>
  <si>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</si>
  <si>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</si>
  <si>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</si>
  <si>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</si>
  <si>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</si>
  <si>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</si>
  <si>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</si>
  <si>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</si>
  <si>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</si>
  <si>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</si>
  <si>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</si>
  <si>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</si>
  <si>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</si>
  <si>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</si>
  <si>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</si>
  <si>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</si>
  <si>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</si>
  <si>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</si>
  <si>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</si>
  <si>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</si>
  <si>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</si>
  <si>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</si>
  <si>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</si>
  <si>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</si>
  <si>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</si>
  <si>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</si>
  <si>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</si>
  <si>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</si>
  <si>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</si>
  <si>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</si>
  <si>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</si>
  <si>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</si>
  <si>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</si>
  <si>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</si>
  <si>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</si>
  <si>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</si>
  <si>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</si>
  <si>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</si>
  <si>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</si>
  <si>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</si>
  <si>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</si>
  <si>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</si>
  <si>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</si>
  <si>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</si>
  <si>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</si>
  <si>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</si>
  <si>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</si>
  <si>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</si>
  <si>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</si>
  <si>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</si>
  <si>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</si>
  <si>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</si>
  <si>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</si>
  <si>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</si>
  <si>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</si>
  <si>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</si>
  <si>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</si>
  <si>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</si>
  <si>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</si>
  <si>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</si>
  <si>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</si>
  <si>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</si>
  <si>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</si>
  <si>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</si>
  <si>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</si>
  <si>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</si>
  <si>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</si>
  <si>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</si>
  <si>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</si>
  <si>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</si>
  <si>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</si>
  <si>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</si>
  <si>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</si>
  <si>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</si>
  <si>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</si>
  <si>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</si>
  <si>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</si>
  <si>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</si>
  <si>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</si>
  <si>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</si>
  <si>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</si>
  <si>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</si>
  <si>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</si>
  <si>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</si>
  <si>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</si>
  <si>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</si>
  <si>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</si>
  <si>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</si>
  <si>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</si>
  <si>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</si>
  <si>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</si>
  <si>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</si>
  <si>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</si>
  <si>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</si>
  <si>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</si>
  <si>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</si>
  <si>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</si>
  <si>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</si>
  <si>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</si>
  <si>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</si>
  <si>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</si>
  <si>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</si>
  <si>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</si>
  <si>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</si>
  <si>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</si>
  <si>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</si>
  <si>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</si>
  <si>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</si>
  <si>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</si>
  <si>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</si>
  <si>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</si>
  <si>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</si>
  <si>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</si>
  <si>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</si>
  <si>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</si>
  <si>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</si>
  <si>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</si>
  <si>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</si>
  <si>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</si>
  <si>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</si>
  <si>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</si>
  <si>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</si>
  <si>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</si>
  <si>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</si>
  <si>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</si>
  <si>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</si>
  <si>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</si>
  <si>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</si>
  <si>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</si>
  <si>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</si>
  <si>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</si>
  <si>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</si>
  <si>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</si>
  <si>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</si>
  <si>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</si>
  <si>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</si>
  <si>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</si>
  <si>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</si>
  <si>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</si>
  <si>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</si>
  <si>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</si>
  <si>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</si>
  <si>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</si>
  <si>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</si>
  <si>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</si>
  <si>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</si>
  <si>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</si>
  <si>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</si>
  <si>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</si>
  <si>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</si>
  <si>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</si>
  <si>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</si>
  <si>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</si>
  <si>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</si>
  <si>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</si>
  <si>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</si>
  <si>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</si>
  <si>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</si>
  <si>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</si>
  <si>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</si>
  <si>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</si>
  <si>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</si>
  <si>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</si>
  <si>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</si>
  <si>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</si>
  <si>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</si>
  <si>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</si>
  <si>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</si>
  <si>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</si>
  <si>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</si>
  <si>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</si>
  <si>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</si>
  <si>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</si>
  <si>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</si>
  <si>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</si>
  <si>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</si>
  <si>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</si>
  <si>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</si>
  <si>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</si>
  <si>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</si>
  <si>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</si>
  <si>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</si>
  <si>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</si>
  <si>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</si>
  <si>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</si>
  <si>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</si>
  <si>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</si>
  <si>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</si>
  <si>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</si>
  <si>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</si>
  <si>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</si>
  <si>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</si>
  <si>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</si>
  <si>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</si>
  <si>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</si>
  <si>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</si>
  <si>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</si>
  <si>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</si>
  <si>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</si>
  <si>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</si>
  <si>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</si>
  <si>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</si>
  <si>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</si>
  <si>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</si>
  <si>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</si>
  <si>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</si>
  <si>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</si>
  <si>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</si>
  <si>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</si>
  <si>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</si>
  <si>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</si>
  <si>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</si>
  <si>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</si>
  <si>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</si>
  <si>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</si>
  <si>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</si>
  <si>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</si>
  <si>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</si>
  <si>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</si>
  <si>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</si>
  <si>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</si>
  <si>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</si>
  <si>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</si>
  <si>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</si>
  <si>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</si>
  <si>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</si>
  <si>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</si>
  <si>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</si>
  <si>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</si>
  <si>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</si>
  <si>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</si>
  <si>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</si>
  <si>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</si>
  <si>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</si>
  <si>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</si>
  <si>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</si>
  <si>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</si>
  <si>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</si>
  <si>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</si>
  <si>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</si>
  <si>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</si>
  <si>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</si>
  <si>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</si>
  <si>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</si>
  <si>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</si>
  <si>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</si>
  <si>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</si>
  <si>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</si>
  <si>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</si>
  <si>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</si>
  <si>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</si>
  <si>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</si>
  <si>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</si>
  <si>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</si>
  <si>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</si>
  <si>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</si>
  <si>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</si>
  <si>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</si>
  <si>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</si>
  <si>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</si>
  <si>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</si>
  <si>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</si>
  <si>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</si>
  <si>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</si>
  <si>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</si>
  <si>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</si>
  <si>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</si>
  <si>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</si>
  <si>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</si>
  <si>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</si>
  <si>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</si>
  <si>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</si>
  <si>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</si>
  <si>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</si>
  <si>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</si>
  <si>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</si>
  <si>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</si>
  <si>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</si>
  <si>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</si>
  <si>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</si>
  <si>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</si>
  <si>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</si>
  <si>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</si>
  <si>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</si>
  <si>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</si>
  <si>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</si>
  <si>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</si>
  <si>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</si>
  <si>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</si>
  <si>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</si>
  <si>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</si>
  <si>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</si>
  <si>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</si>
  <si>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</si>
  <si>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</si>
  <si>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</si>
  <si>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</si>
  <si>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</si>
  <si>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</si>
  <si>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</si>
  <si>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</si>
  <si>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</si>
  <si>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</si>
  <si>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</si>
  <si>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</si>
  <si>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</si>
  <si>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</si>
  <si>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</si>
  <si>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</si>
  <si>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</si>
  <si>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</si>
  <si>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</si>
  <si>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</si>
  <si>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</si>
  <si>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</si>
  <si>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</si>
  <si>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</si>
  <si>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</si>
  <si>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</si>
  <si>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</si>
  <si>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</si>
  <si>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</si>
  <si>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</si>
  <si>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</si>
  <si>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</si>
  <si>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</si>
  <si>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</si>
  <si>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</si>
  <si>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</si>
  <si>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</si>
  <si>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</si>
  <si>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</si>
  <si>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</si>
  <si>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</si>
  <si>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</si>
  <si>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</si>
  <si>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</si>
  <si>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</si>
  <si>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</si>
  <si>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</si>
  <si>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</si>
  <si>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</si>
  <si>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</si>
  <si>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</si>
  <si>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</si>
  <si>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</si>
  <si>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</si>
  <si>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</si>
  <si>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</si>
  <si>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</si>
  <si>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</si>
  <si>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</si>
  <si>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</si>
  <si>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</si>
  <si>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</si>
  <si>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</si>
  <si>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</si>
  <si>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</si>
  <si>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</si>
  <si>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</si>
  <si>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</si>
  <si>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</si>
  <si>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</si>
  <si>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</si>
  <si>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</si>
  <si>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</si>
  <si>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</si>
  <si>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</si>
  <si>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</si>
  <si>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</si>
  <si>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</si>
  <si>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</si>
  <si>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</si>
  <si>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</si>
  <si>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</si>
  <si>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</si>
  <si>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</si>
  <si>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</si>
  <si>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</si>
  <si>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</si>
  <si>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</si>
  <si>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</si>
  <si>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</si>
  <si>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</si>
  <si>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</si>
  <si>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</si>
  <si>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</si>
  <si>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</si>
  <si>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</si>
  <si>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</si>
  <si>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</si>
  <si>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</si>
  <si>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</si>
  <si>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</si>
  <si>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</si>
  <si>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</si>
  <si>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</si>
  <si>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</si>
  <si>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</si>
  <si>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</si>
  <si>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</si>
  <si>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</si>
  <si>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</si>
  <si>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</si>
  <si>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</si>
  <si>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</si>
  <si>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</si>
  <si>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</si>
  <si>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</si>
  <si>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</si>
  <si>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</si>
  <si>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</si>
  <si>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</si>
  <si>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</si>
  <si>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</si>
  <si>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</si>
  <si>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</si>
  <si>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</si>
  <si>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</si>
  <si>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</si>
  <si>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</si>
  <si>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</si>
  <si>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</si>
  <si>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</si>
  <si>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</si>
  <si>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</si>
  <si>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</si>
  <si>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</si>
  <si>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</si>
  <si>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</si>
  <si>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</si>
  <si>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</si>
  <si>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</si>
  <si>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</si>
  <si>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</si>
  <si>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</si>
  <si>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</si>
  <si>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</si>
  <si>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</si>
  <si>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</si>
  <si>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</si>
  <si>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</si>
  <si>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</si>
  <si>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</si>
  <si>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</si>
  <si>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</si>
  <si>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</si>
  <si>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</si>
  <si>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</si>
  <si>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</si>
  <si>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</si>
  <si>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</si>
  <si>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</si>
  <si>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</si>
  <si>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</si>
  <si>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</si>
  <si>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</si>
  <si>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</si>
  <si>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</si>
  <si>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</si>
  <si>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</si>
  <si>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</si>
  <si>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</si>
  <si>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</si>
  <si>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</si>
  <si>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</si>
  <si>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</si>
  <si>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</si>
  <si>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</si>
  <si>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</si>
  <si>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</si>
  <si>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</si>
  <si>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</si>
  <si>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</si>
  <si>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</si>
  <si>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</si>
  <si>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</si>
  <si>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2021-8-10000180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</si>
  <si>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</si>
  <si>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COLEGIO CRECIENDO EN SABIDURIA </t>
  </si>
  <si>
    <t>005-2019</t>
  </si>
  <si>
    <t>INSTITUTO ALCALA DE SOLEDAD</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</si>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</sst>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3" zoomScale="95" zoomScaleNormal="95" zoomScaleSheetLayoutView="40" zoomScalePageLayoutView="40" workbookViewId="0">
      <selection activeCell="K50" sqref="K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163</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900293455</v>
      </c>
      <c r="C20" s="5"/>
      <c r="D20" s="73"/>
      <c r="E20" s="5"/>
      <c r="F20" s="5"/>
      <c r="G20" s="5"/>
      <c r="H20" s="184"/>
      <c r="I20" s="147" t="s">
        <v>163</v>
      </c>
      <c r="J20" s="148" t="s">
        <v>172</v>
      </c>
      <c r="K20" s="149">
        <v>1808484444</v>
      </c>
      <c r="L20" s="150">
        <v>44211</v>
      </c>
      <c r="M20" s="150">
        <v>44561</v>
      </c>
      <c r="N20" s="133">
        <f>+(M20-L20)/30</f>
        <v>11.666666666666666</v>
      </c>
      <c r="O20" s="136"/>
      <c r="U20" s="132"/>
      <c r="V20" s="105">
        <f ca="1">NOW()</f>
        <v>44194.75288414352</v>
      </c>
      <c r="W20" s="105">
        <f ca="1">NOW()</f>
        <v>44194.75288414352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SOCIAL ESFUERZO PROPIO FUNESPRO</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2677</v>
      </c>
      <c r="E48" s="143">
        <v>43883</v>
      </c>
      <c r="F48" s="143">
        <v>44196</v>
      </c>
      <c r="G48" s="158">
        <f>IF(AND(E48&lt;&gt;"",F48&lt;&gt;""),((F48-E48)/30),"")</f>
        <v>10.433333333333334</v>
      </c>
      <c r="H48" s="118" t="s">
        <v>2678</v>
      </c>
      <c r="I48" s="113" t="s">
        <v>163</v>
      </c>
      <c r="J48" s="113" t="s">
        <v>172</v>
      </c>
      <c r="K48" s="115">
        <v>2219466884</v>
      </c>
      <c r="L48" s="114" t="s">
        <v>1148</v>
      </c>
      <c r="M48" s="116">
        <v>1</v>
      </c>
      <c r="N48" s="114" t="s">
        <v>1151</v>
      </c>
      <c r="O48" s="114" t="s">
        <v>1148</v>
      </c>
      <c r="P48" s="78"/>
    </row>
    <row r="49" spans="1:16" s="6" customFormat="1" ht="24.75" customHeight="1" x14ac:dyDescent="0.25">
      <c r="A49" s="141">
        <v>2</v>
      </c>
      <c r="B49" s="120" t="s">
        <v>2676</v>
      </c>
      <c r="C49" s="122" t="s">
        <v>32</v>
      </c>
      <c r="D49" s="119" t="s">
        <v>2680</v>
      </c>
      <c r="E49" s="143">
        <v>43883</v>
      </c>
      <c r="F49" s="143">
        <v>44196</v>
      </c>
      <c r="G49" s="158">
        <f t="shared" ref="G49:G50" si="2">IF(AND(E49&lt;&gt;"",F49&lt;&gt;""),((F49-E49)/30),"")</f>
        <v>10.433333333333334</v>
      </c>
      <c r="H49" s="120" t="s">
        <v>2684</v>
      </c>
      <c r="I49" s="119" t="s">
        <v>163</v>
      </c>
      <c r="J49" s="119" t="s">
        <v>123</v>
      </c>
      <c r="K49" s="68">
        <v>791889204</v>
      </c>
      <c r="L49" s="114" t="s">
        <v>1148</v>
      </c>
      <c r="M49" s="116">
        <v>1</v>
      </c>
      <c r="N49" s="122" t="s">
        <v>27</v>
      </c>
      <c r="O49" s="122" t="s">
        <v>1148</v>
      </c>
      <c r="P49" s="78"/>
    </row>
    <row r="50" spans="1:16" s="6" customFormat="1" ht="24.75" customHeight="1" x14ac:dyDescent="0.25">
      <c r="A50" s="141">
        <v>3</v>
      </c>
      <c r="B50" s="120" t="s">
        <v>2676</v>
      </c>
      <c r="C50" s="122" t="s">
        <v>32</v>
      </c>
      <c r="D50" s="119" t="s">
        <v>2681</v>
      </c>
      <c r="E50" s="143">
        <v>43883</v>
      </c>
      <c r="F50" s="143">
        <v>44196</v>
      </c>
      <c r="G50" s="158">
        <f t="shared" si="2"/>
        <v>10.433333333333334</v>
      </c>
      <c r="H50" s="120" t="s">
        <v>2685</v>
      </c>
      <c r="I50" s="119" t="s">
        <v>163</v>
      </c>
      <c r="J50" s="119" t="s">
        <v>173</v>
      </c>
      <c r="K50" s="68">
        <v>720869626</v>
      </c>
      <c r="L50" s="114" t="s">
        <v>1148</v>
      </c>
      <c r="M50" s="116">
        <v>1</v>
      </c>
      <c r="N50" s="122" t="s">
        <v>27</v>
      </c>
      <c r="O50" s="122" t="s">
        <v>1148</v>
      </c>
      <c r="P50" s="78"/>
    </row>
    <row r="51" spans="1:16" s="6" customFormat="1" ht="24.75" customHeight="1" outlineLevel="1" x14ac:dyDescent="0.25">
      <c r="A51" s="141">
        <v>4</v>
      </c>
      <c r="B51" s="120" t="s">
        <v>2693</v>
      </c>
      <c r="C51" s="122" t="s">
        <v>32</v>
      </c>
      <c r="D51" s="119" t="s">
        <v>2694</v>
      </c>
      <c r="E51" s="143">
        <v>43479</v>
      </c>
      <c r="F51" s="143">
        <v>43812</v>
      </c>
      <c r="G51" s="158">
        <f t="shared" ref="G51:G107" si="3">IF(AND(E51&lt;&gt;"",F51&lt;&gt;""),((F51-E51)/30),"")</f>
        <v>11.1</v>
      </c>
      <c r="H51" s="118" t="s">
        <v>2705</v>
      </c>
      <c r="I51" s="119" t="s">
        <v>163</v>
      </c>
      <c r="J51" s="119" t="s">
        <v>183</v>
      </c>
      <c r="K51" s="121">
        <v>150000000</v>
      </c>
      <c r="L51" s="122" t="s">
        <v>1148</v>
      </c>
      <c r="M51" s="116">
        <v>1</v>
      </c>
      <c r="N51" s="122" t="s">
        <v>27</v>
      </c>
      <c r="O51" s="122" t="s">
        <v>1148</v>
      </c>
      <c r="P51" s="78"/>
    </row>
    <row r="52" spans="1:16" s="7" customFormat="1" ht="24.75" customHeight="1" outlineLevel="1" x14ac:dyDescent="0.25">
      <c r="A52" s="142">
        <v>5</v>
      </c>
      <c r="B52" s="120" t="s">
        <v>2695</v>
      </c>
      <c r="C52" s="122" t="s">
        <v>32</v>
      </c>
      <c r="D52" s="119" t="s">
        <v>2696</v>
      </c>
      <c r="E52" s="143">
        <v>43122</v>
      </c>
      <c r="F52" s="143">
        <v>43455</v>
      </c>
      <c r="G52" s="158">
        <f t="shared" si="3"/>
        <v>11.1</v>
      </c>
      <c r="H52" s="118" t="s">
        <v>2705</v>
      </c>
      <c r="I52" s="119" t="s">
        <v>163</v>
      </c>
      <c r="J52" s="119" t="s">
        <v>183</v>
      </c>
      <c r="K52" s="121">
        <v>25000000</v>
      </c>
      <c r="L52" s="122" t="s">
        <v>1148</v>
      </c>
      <c r="M52" s="116">
        <v>1</v>
      </c>
      <c r="N52" s="122" t="s">
        <v>27</v>
      </c>
      <c r="O52" s="122" t="s">
        <v>1148</v>
      </c>
      <c r="P52" s="79"/>
    </row>
    <row r="53" spans="1:16" s="7" customFormat="1" ht="24.75" customHeight="1" outlineLevel="1" x14ac:dyDescent="0.25">
      <c r="A53" s="142">
        <v>6</v>
      </c>
      <c r="B53" s="120" t="s">
        <v>2695</v>
      </c>
      <c r="C53" s="122" t="s">
        <v>32</v>
      </c>
      <c r="D53" s="119" t="s">
        <v>2697</v>
      </c>
      <c r="E53" s="143">
        <v>42758</v>
      </c>
      <c r="F53" s="143">
        <v>43091</v>
      </c>
      <c r="G53" s="158">
        <f t="shared" si="3"/>
        <v>11.1</v>
      </c>
      <c r="H53" s="118" t="s">
        <v>2705</v>
      </c>
      <c r="I53" s="119" t="s">
        <v>163</v>
      </c>
      <c r="J53" s="119" t="s">
        <v>183</v>
      </c>
      <c r="K53" s="121">
        <v>23000000</v>
      </c>
      <c r="L53" s="122" t="s">
        <v>1148</v>
      </c>
      <c r="M53" s="116">
        <v>1</v>
      </c>
      <c r="N53" s="122" t="s">
        <v>27</v>
      </c>
      <c r="O53" s="122" t="s">
        <v>1148</v>
      </c>
      <c r="P53" s="79"/>
    </row>
    <row r="54" spans="1:16" s="7" customFormat="1" ht="24.75" customHeight="1" outlineLevel="1" x14ac:dyDescent="0.25">
      <c r="A54" s="142">
        <v>7</v>
      </c>
      <c r="B54" s="120" t="s">
        <v>2695</v>
      </c>
      <c r="C54" s="122" t="s">
        <v>32</v>
      </c>
      <c r="D54" s="119" t="s">
        <v>2698</v>
      </c>
      <c r="E54" s="143">
        <v>42387</v>
      </c>
      <c r="F54" s="143">
        <v>42723</v>
      </c>
      <c r="G54" s="158">
        <f t="shared" si="3"/>
        <v>11.2</v>
      </c>
      <c r="H54" s="118" t="s">
        <v>2705</v>
      </c>
      <c r="I54" s="119" t="s">
        <v>163</v>
      </c>
      <c r="J54" s="119" t="s">
        <v>183</v>
      </c>
      <c r="K54" s="121">
        <v>22000000</v>
      </c>
      <c r="L54" s="122" t="s">
        <v>1148</v>
      </c>
      <c r="M54" s="116">
        <v>1</v>
      </c>
      <c r="N54" s="122" t="s">
        <v>27</v>
      </c>
      <c r="O54" s="122" t="s">
        <v>1148</v>
      </c>
      <c r="P54" s="79"/>
    </row>
    <row r="55" spans="1:16" s="7" customFormat="1" ht="24.75" customHeight="1" outlineLevel="1" x14ac:dyDescent="0.25">
      <c r="A55" s="142">
        <v>8</v>
      </c>
      <c r="B55" s="120" t="s">
        <v>2695</v>
      </c>
      <c r="C55" s="122" t="s">
        <v>32</v>
      </c>
      <c r="D55" s="119" t="s">
        <v>2699</v>
      </c>
      <c r="E55" s="143">
        <v>42023</v>
      </c>
      <c r="F55" s="143">
        <v>42356</v>
      </c>
      <c r="G55" s="158">
        <f t="shared" si="3"/>
        <v>11.1</v>
      </c>
      <c r="H55" s="118" t="s">
        <v>2705</v>
      </c>
      <c r="I55" s="119" t="s">
        <v>163</v>
      </c>
      <c r="J55" s="119" t="s">
        <v>183</v>
      </c>
      <c r="K55" s="121">
        <v>22000000</v>
      </c>
      <c r="L55" s="122" t="s">
        <v>1148</v>
      </c>
      <c r="M55" s="116">
        <v>1</v>
      </c>
      <c r="N55" s="122" t="s">
        <v>27</v>
      </c>
      <c r="O55" s="122" t="s">
        <v>1148</v>
      </c>
      <c r="P55" s="79"/>
    </row>
    <row r="56" spans="1:16" s="7" customFormat="1" ht="24.75" customHeight="1" outlineLevel="1" x14ac:dyDescent="0.25">
      <c r="A56" s="142">
        <v>9</v>
      </c>
      <c r="B56" s="120" t="s">
        <v>2695</v>
      </c>
      <c r="C56" s="122" t="s">
        <v>32</v>
      </c>
      <c r="D56" s="119" t="s">
        <v>2700</v>
      </c>
      <c r="E56" s="143">
        <v>41659</v>
      </c>
      <c r="F56" s="143">
        <v>41992</v>
      </c>
      <c r="G56" s="158">
        <f t="shared" si="3"/>
        <v>11.1</v>
      </c>
      <c r="H56" s="118" t="s">
        <v>2705</v>
      </c>
      <c r="I56" s="119" t="s">
        <v>163</v>
      </c>
      <c r="J56" s="119" t="s">
        <v>183</v>
      </c>
      <c r="K56" s="117">
        <v>20000000</v>
      </c>
      <c r="L56" s="122" t="s">
        <v>1148</v>
      </c>
      <c r="M56" s="116">
        <v>1</v>
      </c>
      <c r="N56" s="122" t="s">
        <v>27</v>
      </c>
      <c r="O56" s="122" t="s">
        <v>1148</v>
      </c>
      <c r="P56" s="79"/>
    </row>
    <row r="57" spans="1:16" s="7" customFormat="1" ht="24.75" customHeight="1" outlineLevel="1" x14ac:dyDescent="0.25">
      <c r="A57" s="142">
        <v>10</v>
      </c>
      <c r="B57" s="120" t="s">
        <v>2693</v>
      </c>
      <c r="C57" s="122" t="s">
        <v>32</v>
      </c>
      <c r="D57" s="119" t="s">
        <v>2701</v>
      </c>
      <c r="E57" s="143">
        <v>41306</v>
      </c>
      <c r="F57" s="143">
        <v>41608</v>
      </c>
      <c r="G57" s="158">
        <f t="shared" si="3"/>
        <v>10.066666666666666</v>
      </c>
      <c r="H57" s="118" t="s">
        <v>2706</v>
      </c>
      <c r="I57" s="119" t="s">
        <v>163</v>
      </c>
      <c r="J57" s="119" t="s">
        <v>183</v>
      </c>
      <c r="K57" s="117">
        <v>80000000</v>
      </c>
      <c r="L57" s="122" t="s">
        <v>1148</v>
      </c>
      <c r="M57" s="116">
        <v>1</v>
      </c>
      <c r="N57" s="122" t="s">
        <v>27</v>
      </c>
      <c r="O57" s="122" t="s">
        <v>1148</v>
      </c>
      <c r="P57" s="79"/>
    </row>
    <row r="58" spans="1:16" s="7" customFormat="1" ht="24.75" customHeight="1" outlineLevel="1" x14ac:dyDescent="0.25">
      <c r="A58" s="142">
        <v>11</v>
      </c>
      <c r="B58" s="120" t="s">
        <v>2693</v>
      </c>
      <c r="C58" s="122" t="s">
        <v>32</v>
      </c>
      <c r="D58" s="119" t="s">
        <v>2702</v>
      </c>
      <c r="E58" s="143">
        <v>40940</v>
      </c>
      <c r="F58" s="143">
        <v>41243</v>
      </c>
      <c r="G58" s="158">
        <f t="shared" si="3"/>
        <v>10.1</v>
      </c>
      <c r="H58" s="118" t="s">
        <v>2706</v>
      </c>
      <c r="I58" s="119" t="s">
        <v>163</v>
      </c>
      <c r="J58" s="119" t="s">
        <v>183</v>
      </c>
      <c r="K58" s="117">
        <v>80000000</v>
      </c>
      <c r="L58" s="122" t="s">
        <v>1148</v>
      </c>
      <c r="M58" s="116">
        <v>1</v>
      </c>
      <c r="N58" s="122" t="s">
        <v>27</v>
      </c>
      <c r="O58" s="122" t="s">
        <v>1148</v>
      </c>
      <c r="P58" s="79"/>
    </row>
    <row r="59" spans="1:16" s="7" customFormat="1" ht="24.75" customHeight="1" outlineLevel="1" x14ac:dyDescent="0.25">
      <c r="A59" s="142">
        <v>12</v>
      </c>
      <c r="B59" s="120" t="s">
        <v>2693</v>
      </c>
      <c r="C59" s="122" t="s">
        <v>32</v>
      </c>
      <c r="D59" s="119" t="s">
        <v>2703</v>
      </c>
      <c r="E59" s="143">
        <v>40575</v>
      </c>
      <c r="F59" s="143">
        <v>40877</v>
      </c>
      <c r="G59" s="158">
        <f t="shared" si="3"/>
        <v>10.066666666666666</v>
      </c>
      <c r="H59" s="118" t="s">
        <v>2706</v>
      </c>
      <c r="I59" s="119" t="s">
        <v>163</v>
      </c>
      <c r="J59" s="119" t="s">
        <v>183</v>
      </c>
      <c r="K59" s="121">
        <v>75000000</v>
      </c>
      <c r="L59" s="122" t="s">
        <v>1148</v>
      </c>
      <c r="M59" s="116">
        <v>1</v>
      </c>
      <c r="N59" s="122" t="s">
        <v>27</v>
      </c>
      <c r="O59" s="122" t="s">
        <v>1148</v>
      </c>
      <c r="P59" s="79"/>
    </row>
    <row r="60" spans="1:16" s="7" customFormat="1" ht="24.75" customHeight="1" outlineLevel="1" x14ac:dyDescent="0.25">
      <c r="A60" s="142">
        <v>13</v>
      </c>
      <c r="B60" s="120" t="s">
        <v>2693</v>
      </c>
      <c r="C60" s="122" t="s">
        <v>32</v>
      </c>
      <c r="D60" s="119" t="s">
        <v>2704</v>
      </c>
      <c r="E60" s="143">
        <v>40210</v>
      </c>
      <c r="F60" s="143">
        <v>40512</v>
      </c>
      <c r="G60" s="158">
        <f t="shared" si="3"/>
        <v>10.066666666666666</v>
      </c>
      <c r="H60" s="118" t="s">
        <v>2706</v>
      </c>
      <c r="I60" s="119" t="s">
        <v>163</v>
      </c>
      <c r="J60" s="119" t="s">
        <v>183</v>
      </c>
      <c r="K60" s="121">
        <v>75000000</v>
      </c>
      <c r="L60" s="122" t="s">
        <v>1148</v>
      </c>
      <c r="M60" s="116">
        <v>1</v>
      </c>
      <c r="N60" s="122" t="s">
        <v>27</v>
      </c>
      <c r="O60" s="122"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2677</v>
      </c>
      <c r="E114" s="143">
        <v>43883</v>
      </c>
      <c r="F114" s="143">
        <v>44196</v>
      </c>
      <c r="G114" s="158">
        <f>IF(AND(E114&lt;&gt;"",F114&lt;&gt;""),((F114-E114)/30),"")</f>
        <v>10.433333333333334</v>
      </c>
      <c r="H114" s="118" t="s">
        <v>2682</v>
      </c>
      <c r="I114" s="119" t="s">
        <v>163</v>
      </c>
      <c r="J114" s="119" t="s">
        <v>183</v>
      </c>
      <c r="K114" s="121">
        <v>2219466884</v>
      </c>
      <c r="L114" s="100">
        <f>+IF(AND(K114&gt;0,O114="Ejecución"),(K114/877802)*Tabla28[[#This Row],[% participación]],IF(AND(K114&gt;0,O114&lt;&gt;"Ejecución"),"-",""))</f>
        <v>2528.436804655264</v>
      </c>
      <c r="M114" s="122" t="s">
        <v>1148</v>
      </c>
      <c r="N114" s="171">
        <v>1</v>
      </c>
      <c r="O114" s="160" t="s">
        <v>1150</v>
      </c>
      <c r="P114" s="78"/>
    </row>
    <row r="115" spans="1:16" s="6" customFormat="1" ht="24.75" customHeight="1" x14ac:dyDescent="0.25">
      <c r="A115" s="141">
        <v>2</v>
      </c>
      <c r="B115" s="159" t="s">
        <v>2665</v>
      </c>
      <c r="C115" s="161" t="s">
        <v>31</v>
      </c>
      <c r="D115" s="119" t="s">
        <v>2679</v>
      </c>
      <c r="E115" s="143">
        <v>43883</v>
      </c>
      <c r="F115" s="143">
        <v>44196</v>
      </c>
      <c r="G115" s="158">
        <f t="shared" ref="G115:G116" si="4">IF(AND(E115&lt;&gt;"",F115&lt;&gt;""),((F115-E115)/30),"")</f>
        <v>10.433333333333334</v>
      </c>
      <c r="H115" s="120" t="s">
        <v>2683</v>
      </c>
      <c r="I115" s="119" t="s">
        <v>163</v>
      </c>
      <c r="J115" s="119" t="s">
        <v>123</v>
      </c>
      <c r="K115" s="68">
        <v>363251928</v>
      </c>
      <c r="L115" s="100">
        <f>+IF(AND(K115&gt;0,O115="Ejecución"),(K115/877802)*Tabla28[[#This Row],[% participación]],IF(AND(K115&gt;0,O115&lt;&gt;"Ejecución"),"-",""))</f>
        <v>413.81989104604457</v>
      </c>
      <c r="M115" s="65" t="s">
        <v>1148</v>
      </c>
      <c r="N115" s="171">
        <v>1</v>
      </c>
      <c r="O115" s="160" t="s">
        <v>1150</v>
      </c>
      <c r="P115" s="78"/>
    </row>
    <row r="116" spans="1:16" s="6" customFormat="1" ht="24.75" customHeight="1" x14ac:dyDescent="0.25">
      <c r="A116" s="141">
        <v>3</v>
      </c>
      <c r="B116" s="159" t="s">
        <v>2665</v>
      </c>
      <c r="C116" s="161" t="s">
        <v>31</v>
      </c>
      <c r="D116" s="119" t="s">
        <v>2680</v>
      </c>
      <c r="E116" s="143">
        <v>43883</v>
      </c>
      <c r="F116" s="143">
        <v>44196</v>
      </c>
      <c r="G116" s="158">
        <f t="shared" si="4"/>
        <v>10.433333333333334</v>
      </c>
      <c r="H116" s="120" t="s">
        <v>2684</v>
      </c>
      <c r="I116" s="119" t="s">
        <v>163</v>
      </c>
      <c r="J116" s="119" t="s">
        <v>123</v>
      </c>
      <c r="K116" s="68">
        <v>791889204</v>
      </c>
      <c r="L116" s="100">
        <f>+IF(AND(K116&gt;0,O116="Ejecución"),(K116/877802)*Tabla28[[#This Row],[% participación]],IF(AND(K116&gt;0,O116&lt;&gt;"Ejecución"),"-",""))</f>
        <v>902.12736357401786</v>
      </c>
      <c r="M116" s="65" t="s">
        <v>1148</v>
      </c>
      <c r="N116" s="171">
        <v>1</v>
      </c>
      <c r="O116" s="160" t="s">
        <v>1150</v>
      </c>
      <c r="P116" s="78"/>
    </row>
    <row r="117" spans="1:16" s="6" customFormat="1" ht="24.75" customHeight="1" outlineLevel="1" x14ac:dyDescent="0.25">
      <c r="A117" s="141">
        <v>4</v>
      </c>
      <c r="B117" s="159" t="s">
        <v>2665</v>
      </c>
      <c r="C117" s="161" t="s">
        <v>31</v>
      </c>
      <c r="D117" s="119" t="s">
        <v>2681</v>
      </c>
      <c r="E117" s="143">
        <v>43883</v>
      </c>
      <c r="F117" s="143">
        <v>44196</v>
      </c>
      <c r="G117" s="158">
        <f t="shared" ref="G117:G159" si="5">IF(AND(E117&lt;&gt;"",F117&lt;&gt;""),((F117-E117)/30),"")</f>
        <v>10.433333333333334</v>
      </c>
      <c r="H117" s="120" t="s">
        <v>2685</v>
      </c>
      <c r="I117" s="119" t="s">
        <v>163</v>
      </c>
      <c r="J117" s="119" t="s">
        <v>173</v>
      </c>
      <c r="K117" s="68">
        <v>720869626</v>
      </c>
      <c r="L117" s="100">
        <f>+IF(AND(K117&gt;0,O117="Ejecución"),(K117/877802)*Tabla28[[#This Row],[% participación]],IF(AND(K117&gt;0,O117&lt;&gt;"Ejecución"),"-",""))</f>
        <v>821.22121617403468</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0.03</v>
      </c>
      <c r="G179" s="163">
        <f>IF(F179&gt;0,SUM(E179+F179),"")</f>
        <v>0.05</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90424222.200000003</v>
      </c>
      <c r="F185" s="92"/>
      <c r="G185" s="93"/>
      <c r="H185" s="88"/>
      <c r="I185" s="90" t="s">
        <v>2627</v>
      </c>
      <c r="J185" s="164">
        <f>+SUM(M179:M183)</f>
        <v>0.02</v>
      </c>
      <c r="K185" s="200" t="s">
        <v>2628</v>
      </c>
      <c r="L185" s="200"/>
      <c r="M185" s="94">
        <f>+J185*(SUM(K20:K35))</f>
        <v>36169688.880000003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41964</v>
      </c>
      <c r="D193" s="5"/>
      <c r="E193" s="124">
        <v>1920</v>
      </c>
      <c r="F193" s="5"/>
      <c r="G193" s="5"/>
      <c r="H193" s="145" t="s">
        <v>2686</v>
      </c>
      <c r="J193" s="5"/>
      <c r="K193" s="12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2687</v>
      </c>
      <c r="J211" s="27" t="s">
        <v>2622</v>
      </c>
      <c r="K211" s="146" t="s">
        <v>2690</v>
      </c>
      <c r="L211" s="21"/>
      <c r="M211" s="21"/>
      <c r="N211" s="21"/>
      <c r="O211" s="8"/>
    </row>
    <row r="212" spans="1:15" x14ac:dyDescent="0.25">
      <c r="A212" s="9"/>
      <c r="B212" s="27" t="s">
        <v>2619</v>
      </c>
      <c r="C212" s="145" t="s">
        <v>2686</v>
      </c>
      <c r="D212" s="21"/>
      <c r="G212" s="27" t="s">
        <v>2621</v>
      </c>
      <c r="H212" s="146" t="s">
        <v>2688</v>
      </c>
      <c r="J212" s="27" t="s">
        <v>2623</v>
      </c>
      <c r="K212" s="145"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DOMINGO IBARRA</cp:lastModifiedBy>
  <cp:lastPrinted>2020-12-29T19:32:32Z</cp:lastPrinted>
  <dcterms:created xsi:type="dcterms:W3CDTF">2020-10-14T21:57:42Z</dcterms:created>
  <dcterms:modified xsi:type="dcterms:W3CDTF">2020-12-29T23:04:11Z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