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Y BUENSA NUEVAA\"/>
    </mc:Choice>
  </mc:AlternateContent>
  <xr:revisionPtr revIDLastSave="0" documentId="8_{3C645502-2E87-4A6F-BD9F-2A382ABE298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<sst xmlns="http://schemas.openxmlformats.org/spreadsheetml/2006/main" count="4511" uniqueCount="2714">
  <si>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</si>
  <si>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</si>
  <si>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</si>
  <si>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</si>
  <si>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</si>
  <si>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</si>
  <si>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</si>
  <si>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</si>
  <si>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</si>
  <si>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</si>
  <si>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</si>
  <si>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</si>
  <si>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</si>
  <si>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</si>
  <si>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</si>
  <si>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</si>
  <si>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</si>
  <si>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</si>
  <si>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</si>
  <si>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</si>
  <si>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</si>
  <si>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</si>
  <si>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</si>
  <si>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</si>
  <si>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</si>
  <si>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</si>
  <si>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</si>
  <si>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</si>
  <si>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</si>
  <si>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</si>
  <si>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</si>
  <si>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</si>
  <si>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</si>
  <si>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</si>
  <si>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</si>
  <si>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</si>
  <si>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</si>
  <si>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</si>
  <si>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</si>
  <si>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</si>
  <si>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</si>
  <si>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</si>
  <si>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</si>
  <si>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</si>
  <si>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</si>
  <si>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</si>
  <si>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</si>
  <si>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</si>
  <si>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</si>
  <si>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</si>
  <si>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</si>
  <si>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</si>
  <si>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</si>
  <si>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</si>
  <si>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</si>
  <si>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</si>
  <si>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</si>
  <si>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</si>
  <si>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</si>
  <si>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</si>
  <si>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</si>
  <si>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</si>
  <si>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</si>
  <si>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</si>
  <si>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</si>
  <si>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</si>
  <si>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</si>
  <si>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</si>
  <si>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</si>
  <si>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</si>
  <si>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</si>
  <si>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</si>
  <si>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</si>
  <si>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</si>
  <si>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</si>
  <si>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</si>
  <si>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</si>
  <si>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</si>
  <si>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</si>
  <si>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</si>
  <si>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</si>
  <si>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</si>
  <si>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</si>
  <si>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</si>
  <si>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</si>
  <si>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</si>
  <si>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</si>
  <si>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</si>
  <si>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</si>
  <si>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</si>
  <si>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</si>
  <si>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</si>
  <si>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</si>
  <si>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</si>
  <si>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</si>
  <si>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</si>
  <si>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</si>
  <si>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</si>
  <si>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</si>
  <si>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</si>
  <si>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</si>
  <si>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</si>
  <si>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</si>
  <si>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</si>
  <si>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</si>
  <si>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</si>
  <si>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</si>
  <si>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</si>
  <si>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</si>
  <si>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</si>
  <si>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</si>
  <si>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</si>
  <si>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</si>
  <si>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</si>
  <si>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</si>
  <si>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</si>
  <si>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</si>
  <si>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</si>
  <si>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</si>
  <si>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</si>
  <si>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</si>
  <si>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</si>
  <si>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</si>
  <si>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</si>
  <si>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</si>
  <si>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</si>
  <si>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</si>
  <si>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</si>
  <si>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</si>
  <si>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</si>
  <si>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</si>
  <si>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</si>
  <si>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</si>
  <si>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</si>
  <si>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</si>
  <si>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</si>
  <si>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</si>
  <si>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</si>
  <si>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</si>
  <si>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</si>
  <si>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</si>
  <si>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</si>
  <si>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</si>
  <si>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</si>
  <si>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</si>
  <si>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</si>
  <si>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</si>
  <si>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</si>
  <si>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</si>
  <si>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</si>
  <si>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</si>
  <si>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</si>
  <si>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</si>
  <si>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</si>
  <si>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</si>
  <si>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</si>
  <si>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</si>
  <si>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</si>
  <si>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</si>
  <si>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</si>
  <si>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</si>
  <si>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</si>
  <si>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</si>
  <si>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</si>
  <si>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</si>
  <si>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</si>
  <si>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</si>
  <si>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</si>
  <si>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</si>
  <si>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</si>
  <si>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</si>
  <si>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</si>
  <si>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</si>
  <si>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</si>
  <si>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</si>
  <si>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</si>
  <si>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</si>
  <si>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</si>
  <si>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</si>
  <si>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</si>
  <si>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</si>
  <si>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</si>
  <si>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</si>
  <si>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</si>
  <si>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</si>
  <si>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</si>
  <si>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</si>
  <si>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</si>
  <si>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</si>
  <si>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</si>
  <si>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</si>
  <si>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</si>
  <si>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</si>
  <si>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</si>
  <si>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</si>
  <si>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</si>
  <si>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</si>
  <si>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</si>
  <si>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</si>
  <si>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</si>
  <si>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</si>
  <si>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</si>
  <si>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</si>
  <si>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</si>
  <si>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</si>
  <si>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</si>
  <si>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</si>
  <si>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</si>
  <si>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</si>
  <si>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</si>
  <si>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</si>
  <si>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</si>
  <si>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</si>
  <si>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</si>
  <si>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</si>
  <si>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</si>
  <si>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</si>
  <si>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</si>
  <si>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</si>
  <si>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</si>
  <si>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</si>
  <si>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</si>
  <si>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</si>
  <si>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</si>
  <si>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</si>
  <si>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</si>
  <si>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</si>
  <si>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</si>
  <si>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</si>
  <si>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</si>
  <si>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</si>
  <si>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</si>
  <si>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</si>
  <si>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</si>
  <si>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</si>
  <si>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</si>
  <si>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</si>
  <si>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</si>
  <si>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</si>
  <si>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</si>
  <si>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</si>
  <si>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</si>
  <si>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</si>
  <si>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</si>
  <si>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</si>
  <si>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</si>
  <si>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</si>
  <si>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</si>
  <si>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</si>
  <si>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</si>
  <si>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</si>
  <si>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</si>
  <si>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</si>
  <si>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</si>
  <si>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</si>
  <si>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</si>
  <si>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</si>
  <si>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</si>
  <si>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</si>
  <si>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</si>
  <si>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</si>
  <si>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</si>
  <si>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</si>
  <si>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</si>
  <si>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</si>
  <si>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</si>
  <si>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</si>
  <si>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</si>
  <si>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</si>
  <si>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</si>
  <si>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</si>
  <si>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</si>
  <si>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</si>
  <si>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</si>
  <si>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</si>
  <si>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</si>
  <si>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</si>
  <si>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</si>
  <si>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</si>
  <si>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</si>
  <si>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</si>
  <si>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</si>
  <si>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</si>
  <si>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</si>
  <si>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</si>
  <si>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</si>
  <si>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</si>
  <si>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</si>
  <si>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</si>
  <si>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</si>
  <si>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</si>
  <si>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</si>
  <si>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</si>
  <si>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</si>
  <si>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</si>
  <si>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</si>
  <si>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</si>
  <si>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</si>
  <si>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</si>
  <si>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</si>
  <si>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</si>
  <si>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</si>
  <si>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</si>
  <si>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</si>
  <si>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</si>
  <si>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</si>
  <si>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</si>
  <si>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</si>
  <si>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</si>
  <si>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</si>
  <si>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</si>
  <si>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</si>
  <si>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</si>
  <si>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</si>
  <si>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</si>
  <si>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</si>
  <si>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</si>
  <si>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</si>
  <si>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</si>
  <si>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</si>
  <si>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</si>
  <si>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</si>
  <si>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</si>
  <si>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</si>
  <si>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</si>
  <si>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</si>
  <si>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</si>
  <si>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</si>
  <si>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</si>
  <si>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</si>
  <si>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</si>
  <si>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</si>
  <si>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</si>
  <si>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</si>
  <si>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</si>
  <si>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</si>
  <si>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</si>
  <si>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</si>
  <si>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</si>
  <si>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</si>
  <si>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</si>
  <si>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</si>
  <si>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</si>
  <si>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</si>
  <si>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</si>
  <si>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</si>
  <si>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</si>
  <si>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</si>
  <si>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</si>
  <si>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</si>
  <si>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</si>
  <si>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</si>
  <si>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</si>
  <si>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</si>
  <si>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</si>
  <si>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</si>
  <si>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</si>
  <si>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</si>
  <si>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</si>
  <si>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</si>
  <si>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</si>
  <si>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</si>
  <si>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</si>
  <si>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</si>
  <si>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</si>
  <si>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</si>
  <si>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</si>
  <si>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</si>
  <si>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</si>
  <si>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</si>
  <si>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</si>
  <si>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</si>
  <si>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</si>
  <si>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</si>
  <si>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</si>
  <si>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</si>
  <si>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</si>
  <si>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</si>
  <si>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</si>
  <si>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</si>
  <si>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</si>
  <si>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</si>
  <si>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</si>
  <si>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</si>
  <si>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</si>
  <si>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</si>
  <si>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</si>
  <si>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</si>
  <si>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</si>
  <si>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</si>
  <si>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</si>
  <si>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</si>
  <si>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</si>
  <si>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</si>
  <si>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</si>
  <si>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</si>
  <si>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</si>
  <si>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</si>
  <si>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</si>
  <si>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</si>
  <si>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</si>
  <si>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</si>
  <si>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</si>
  <si>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</si>
  <si>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</si>
  <si>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</si>
  <si>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</si>
  <si>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</si>
  <si>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</si>
  <si>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</si>
  <si>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</si>
  <si>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</si>
  <si>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</si>
  <si>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</si>
  <si>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</si>
  <si>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</si>
  <si>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</si>
  <si>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</si>
  <si>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</si>
  <si>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</si>
  <si>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</si>
  <si>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</si>
  <si>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</si>
  <si>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</si>
  <si>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</si>
  <si>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</si>
  <si>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</si>
  <si>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</si>
  <si>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</si>
  <si>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</si>
  <si>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</si>
  <si>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</si>
  <si>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</si>
  <si>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</si>
  <si>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</si>
  <si>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</si>
  <si>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</si>
  <si>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</si>
  <si>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</si>
  <si>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</si>
  <si>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</si>
  <si>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</si>
  <si>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</si>
  <si>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</si>
  <si>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</si>
  <si>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</si>
  <si>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</si>
  <si>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</si>
  <si>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</si>
  <si>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</si>
  <si>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</si>
  <si>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</si>
  <si>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</si>
  <si>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</si>
  <si>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</si>
  <si>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</si>
  <si>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</si>
  <si>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</si>
  <si>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</si>
  <si>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</si>
  <si>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</si>
  <si>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</si>
  <si>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</si>
  <si>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</si>
  <si>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</si>
  <si>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</si>
  <si>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</si>
  <si>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</si>
  <si>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</si>
  <si>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</si>
  <si>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</si>
  <si>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</si>
  <si>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</si>
  <si>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</si>
  <si>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</si>
  <si>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</si>
  <si>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</si>
  <si>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</si>
  <si>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</si>
  <si>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</si>
  <si>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</si>
  <si>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</si>
  <si>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</si>
  <si>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</si>
  <si>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</si>
  <si>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</si>
  <si>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</si>
  <si>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</si>
  <si>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</si>
  <si>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</si>
  <si>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</si>
  <si>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</si>
  <si>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</si>
  <si>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</si>
  <si>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</si>
  <si>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</si>
  <si>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</si>
  <si>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</si>
  <si>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</si>
  <si>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</si>
  <si>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</si>
  <si>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</si>
  <si>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</si>
  <si>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</si>
  <si>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</si>
  <si>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</si>
  <si>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</si>
  <si>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</si>
  <si>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</si>
  <si>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</si>
  <si>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</si>
  <si>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</si>
  <si>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</si>
  <si>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</si>
  <si>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</si>
  <si>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</si>
  <si>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</si>
  <si>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</si>
  <si>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</si>
  <si>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</si>
  <si>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</si>
  <si>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</si>
  <si>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</si>
  <si>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</si>
  <si>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</si>
  <si>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</si>
  <si>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</si>
  <si>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</si>
  <si>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</si>
  <si>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</si>
  <si>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</si>
  <si>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</si>
  <si>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</si>
  <si>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</si>
  <si>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</si>
  <si>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</si>
  <si>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</si>
  <si>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</si>
  <si>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</si>
  <si>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</si>
  <si>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</si>
  <si>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</si>
  <si>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</si>
  <si>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</si>
  <si>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</si>
  <si>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</si>
  <si>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</si>
  <si>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</si>
  <si>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</si>
  <si>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</si>
  <si>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</si>
  <si>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</si>
  <si>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</si>
  <si>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</si>
  <si>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</si>
  <si>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</si>
  <si>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</si>
  <si>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</si>
  <si>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</si>
  <si>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</si>
  <si>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</si>
  <si>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</si>
  <si>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</si>
  <si>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</si>
  <si>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</si>
  <si>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</si>
  <si>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</si>
  <si>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</si>
  <si>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</si>
  <si>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</si>
  <si>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</si>
  <si>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</si>
  <si>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</si>
  <si>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</si>
  <si>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</si>
  <si>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</si>
  <si>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</si>
  <si>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</si>
  <si>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</si>
  <si>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</si>
  <si>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</si>
  <si>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</si>
  <si>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</si>
  <si>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</si>
  <si>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</si>
  <si>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</si>
  <si>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</si>
  <si>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</si>
  <si>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</si>
  <si>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</si>
  <si>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</si>
  <si>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</si>
  <si>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</si>
  <si>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</si>
  <si>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</si>
  <si>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</si>
  <si>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</si>
  <si>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</si>
  <si>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</si>
  <si>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</si>
  <si>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</si>
  <si>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</si>
  <si>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</si>
  <si>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</si>
  <si>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</si>
  <si>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</si>
  <si>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</si>
  <si>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</si>
  <si>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</si>
  <si>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</si>
  <si>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</si>
  <si>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</si>
  <si>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</si>
  <si>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</si>
  <si>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</si>
  <si>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</si>
  <si>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</si>
  <si>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</si>
  <si>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</si>
  <si>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</si>
  <si>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</si>
  <si>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</si>
  <si>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</si>
  <si>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</si>
  <si>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</si>
  <si>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</si>
  <si>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</si>
  <si>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</si>
  <si>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</si>
  <si>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</si>
  <si>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</si>
  <si>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</si>
  <si>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</si>
  <si>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</si>
  <si>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</si>
  <si>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</si>
  <si>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</si>
  <si>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</si>
  <si>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</si>
  <si>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</si>
  <si>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</si>
  <si>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</si>
  <si>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</si>
  <si>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</si>
  <si>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</si>
  <si>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</si>
  <si>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</si>
  <si>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</si>
  <si>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</si>
  <si>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</si>
  <si>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</si>
  <si>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</si>
  <si>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</si>
  <si>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</si>
  <si>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</si>
  <si>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</si>
  <si>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</si>
  <si>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</si>
  <si>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</si>
  <si>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</si>
  <si>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</si>
  <si>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</si>
  <si>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</si>
  <si>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</si>
  <si>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</si>
  <si>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</si>
  <si>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</si>
  <si>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</si>
  <si>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</si>
  <si>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</si>
  <si>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</si>
  <si>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</si>
  <si>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</si>
  <si>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</si>
  <si>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</si>
  <si>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</si>
  <si>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</si>
  <si>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</si>
  <si>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</si>
  <si>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</si>
  <si>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</si>
  <si>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</si>
  <si>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</si>
  <si>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</si>
  <si>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</si>
  <si>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</si>
  <si>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</si>
  <si>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</si>
  <si>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</si>
  <si>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</si>
  <si>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</si>
  <si>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</si>
  <si>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</si>
  <si>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</si>
  <si>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</si>
  <si>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</si>
  <si>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</si>
  <si>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</si>
  <si>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</si>
  <si>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</si>
  <si>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</si>
  <si>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</si>
  <si>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</si>
  <si>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</si>
  <si>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</si>
  <si>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</si>
  <si>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</si>
  <si>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</si>
  <si>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</si>
  <si>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</si>
  <si>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</si>
  <si>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</si>
  <si>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</si>
  <si>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</si>
  <si>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</si>
  <si>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</si>
  <si>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</si>
  <si>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</si>
  <si>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</si>
  <si>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</si>
  <si>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</si>
  <si>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</si>
  <si>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</si>
  <si>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</si>
  <si>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</si>
  <si>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</si>
  <si>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</si>
  <si>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</si>
  <si>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</si>
  <si>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</si>
  <si>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</si>
  <si>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</si>
  <si>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</si>
  <si>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</si>
  <si>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</si>
  <si>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</si>
  <si>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</si>
  <si>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</si>
  <si>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</si>
  <si>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</si>
  <si>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</si>
  <si>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</si>
  <si>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</si>
  <si>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</si>
  <si>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</si>
  <si>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</si>
  <si>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</si>
  <si>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</si>
  <si>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</si>
  <si>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</si>
  <si>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</si>
  <si>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</si>
  <si>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</si>
  <si>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</si>
  <si>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</si>
  <si>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</si>
  <si>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</si>
  <si>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</si>
  <si>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</si>
  <si>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</si>
  <si>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</si>
  <si>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</si>
  <si>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</si>
  <si>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</si>
  <si>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</si>
  <si>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</si>
  <si>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</si>
  <si>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</si>
  <si>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</si>
  <si>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</si>
  <si>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</si>
  <si>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</si>
  <si>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</si>
  <si>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</si>
  <si>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</si>
  <si>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</si>
  <si>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</si>
  <si>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</si>
  <si>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</si>
  <si>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</si>
  <si>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</si>
  <si>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</si>
  <si>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</si>
  <si>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</si>
  <si>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</si>
  <si>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</si>
  <si>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</si>
  <si>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</si>
  <si>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</si>
  <si>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</si>
  <si>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</si>
  <si>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</si>
  <si>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</si>
  <si>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</si>
  <si>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</si>
  <si>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</si>
  <si>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</si>
  <si>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</si>
  <si>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</si>
  <si>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</si>
  <si>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</si>
  <si>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</si>
  <si>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</si>
  <si>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</si>
  <si>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</si>
  <si>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</si>
  <si>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</si>
  <si>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</si>
  <si>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</si>
  <si>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</si>
  <si>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</si>
  <si>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</si>
  <si>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</si>
  <si>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</si>
  <si>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</si>
  <si>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</si>
  <si>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</si>
  <si>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</si>
  <si>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</si>
  <si>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</si>
  <si>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</si>
  <si>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</si>
  <si>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</si>
  <si>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</si>
  <si>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</si>
  <si>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</si>
  <si>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</si>
  <si>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</si>
  <si>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</si>
  <si>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</si>
  <si>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</si>
  <si>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</si>
  <si>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</si>
  <si>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</si>
  <si>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</si>
  <si>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</si>
  <si>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</si>
  <si>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</si>
  <si>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</si>
  <si>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</si>
  <si>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</si>
  <si>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</si>
  <si>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</si>
  <si>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</si>
  <si>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</si>
  <si>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</si>
  <si>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</si>
  <si>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</si>
  <si>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</si>
  <si>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</si>
  <si>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</si>
  <si>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</si>
  <si>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</si>
  <si>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</si>
  <si>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</si>
  <si>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</si>
  <si>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</si>
  <si>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</si>
  <si>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</si>
  <si>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</si>
  <si>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</si>
  <si>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</si>
  <si>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</si>
  <si>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</si>
  <si>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</si>
  <si>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</si>
  <si>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</si>
  <si>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</si>
  <si>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</si>
  <si>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</si>
  <si>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</si>
  <si>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</si>
  <si>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</si>
  <si>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</si>
  <si>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</si>
  <si>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</si>
  <si>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</si>
  <si>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</si>
  <si>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</si>
  <si>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</si>
  <si>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</si>
  <si>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</si>
  <si>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</si>
  <si>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</si>
  <si>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</si>
  <si>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</si>
  <si>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</si>
  <si>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</si>
  <si>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</si>
  <si>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</si>
  <si>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</si>
  <si>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</si>
  <si>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</si>
  <si>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</si>
  <si>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</si>
  <si>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</si>
  <si>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</si>
  <si>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</si>
  <si>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</si>
  <si>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</si>
  <si>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</si>
  <si>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</si>
  <si>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</si>
  <si>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</si>
  <si>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</si>
  <si>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</si>
  <si>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</si>
  <si>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</si>
  <si>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</si>
  <si>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</si>
  <si>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</si>
  <si>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</si>
  <si>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</si>
  <si>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</si>
  <si>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</si>
  <si>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</si>
  <si>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</si>
  <si>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</si>
  <si>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</si>
  <si>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</si>
  <si>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</si>
  <si>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</si>
  <si>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</si>
  <si>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</si>
  <si>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</si>
  <si>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</si>
  <si>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</si>
  <si>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</si>
  <si>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</si>
  <si>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</si>
  <si>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</si>
  <si>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</si>
  <si>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</si>
  <si>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</si>
  <si>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</si>
  <si>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</si>
  <si>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</si>
  <si>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</si>
  <si>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</si>
  <si>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</si>
  <si>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</si>
  <si>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</si>
  <si>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</si>
  <si>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</si>
  <si>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</si>
  <si>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</si>
  <si>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</si>
  <si>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</si>
  <si>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</si>
  <si>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</si>
  <si>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</si>
  <si>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</si>
  <si>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</si>
  <si>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</si>
  <si>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</si>
  <si>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</si>
  <si>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</si>
  <si>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</si>
  <si>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</si>
  <si>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</si>
  <si>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</si>
  <si>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</si>
  <si>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</si>
  <si>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</si>
  <si>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</si>
  <si>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</si>
  <si>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</si>
  <si>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</si>
  <si>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</si>
  <si>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</si>
  <si>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</si>
  <si>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</si>
  <si>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</si>
  <si>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</si>
  <si>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</si>
  <si>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</si>
  <si>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</si>
  <si>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</si>
  <si>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</si>
  <si>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</si>
  <si>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</si>
  <si>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</si>
  <si>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</si>
  <si>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</si>
  <si>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</si>
  <si>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</si>
  <si>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</si>
  <si>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</si>
  <si>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</si>
  <si>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</si>
  <si>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</si>
  <si>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</si>
  <si>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</si>
  <si>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</si>
  <si>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</si>
  <si>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</si>
  <si>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</si>
  <si>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</si>
  <si>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</si>
  <si>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</si>
  <si>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</si>
  <si>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</si>
  <si>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</si>
  <si>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</si>
  <si>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</si>
  <si>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</si>
  <si>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</si>
  <si>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</si>
  <si>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</si>
  <si>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</si>
  <si>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</si>
  <si>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</si>
  <si>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</si>
  <si>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</si>
  <si>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</si>
  <si>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</si>
  <si>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</si>
  <si>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</si>
  <si>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</si>
  <si>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</si>
  <si>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</si>
  <si>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</si>
  <si>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</si>
  <si>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</si>
  <si>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</si>
  <si>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</si>
  <si>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</si>
  <si>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</si>
  <si>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</si>
  <si>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</si>
  <si>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</si>
  <si>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</si>
  <si>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</si>
  <si>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</si>
  <si>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</si>
  <si>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</si>
  <si>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</si>
  <si>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</si>
  <si>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</si>
  <si>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</si>
  <si>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</si>
  <si>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</si>
  <si>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</si>
  <si>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</si>
  <si>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</si>
  <si>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</si>
  <si>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</si>
  <si>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</si>
  <si>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</si>
  <si>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</si>
  <si>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</si>
  <si>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</si>
  <si>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</si>
  <si>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</si>
  <si>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</si>
  <si>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</si>
  <si>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</si>
  <si>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</si>
  <si>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</si>
  <si>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</si>
  <si>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</si>
  <si>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</si>
  <si>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</si>
  <si>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</si>
  <si>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</si>
  <si>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</si>
  <si>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</si>
  <si>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</si>
  <si>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</si>
  <si>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</si>
  <si>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</si>
  <si>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</si>
  <si>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</si>
  <si>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</si>
  <si>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</si>
  <si>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</si>
  <si>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</si>
  <si>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</si>
  <si>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</si>
  <si>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</si>
  <si>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</si>
  <si>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</si>
  <si>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</si>
  <si>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</si>
  <si>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</si>
  <si>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</si>
  <si>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</si>
  <si>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</si>
  <si>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</si>
  <si>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</si>
  <si>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</si>
  <si>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</si>
  <si>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</si>
  <si>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</si>
  <si>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</si>
  <si>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</si>
  <si>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</si>
  <si>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</si>
  <si>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</si>
  <si>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</si>
  <si>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</si>
  <si>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</si>
  <si>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</si>
  <si>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</si>
  <si>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</si>
  <si>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</si>
  <si>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</si>
  <si>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</si>
  <si>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</si>
  <si>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</si>
  <si>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</si>
  <si>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</si>
  <si>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</si>
  <si>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</si>
  <si>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</si>
  <si>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</si>
  <si>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</si>
  <si>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</si>
  <si>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</si>
  <si>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</si>
  <si>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</si>
  <si>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</si>
  <si>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</si>
  <si>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</si>
  <si>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</si>
  <si>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</si>
  <si>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</si>
  <si>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</si>
  <si>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</si>
  <si>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</si>
  <si>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</si>
  <si>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</si>
  <si>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</si>
  <si>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</si>
  <si>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</si>
  <si>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</si>
  <si>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</si>
  <si>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</si>
  <si>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</si>
  <si>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</si>
  <si>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</si>
  <si>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</si>
  <si>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</si>
  <si>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</si>
  <si>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</si>
  <si>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</si>
  <si>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</si>
  <si>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</si>
  <si>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</si>
  <si>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</si>
  <si>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</si>
  <si>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</si>
  <si>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</si>
  <si>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</si>
  <si>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</si>
  <si>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</si>
  <si>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</si>
  <si>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</si>
  <si>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</si>
  <si>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</si>
  <si>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</si>
  <si>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</si>
  <si>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</si>
  <si>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</si>
  <si>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</si>
  <si>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</si>
  <si>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</si>
  <si>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</si>
  <si>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</si>
  <si>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</si>
  <si>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</si>
  <si>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</si>
  <si>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</si>
  <si>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</si>
  <si>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</si>
  <si>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</si>
  <si>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</si>
  <si>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</si>
  <si>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</si>
  <si>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</si>
  <si>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</si>
  <si>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</si>
  <si>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</si>
  <si>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</si>
  <si>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</si>
  <si>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</si>
  <si>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</si>
  <si>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</si>
  <si>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</si>
  <si>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</si>
  <si>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</si>
  <si>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</si>
  <si>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</si>
  <si>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</si>
  <si>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</si>
  <si>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</si>
  <si>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</si>
  <si>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</si>
  <si>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</si>
  <si>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</si>
  <si>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</si>
  <si>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</si>
  <si>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</si>
  <si>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</si>
  <si>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</si>
  <si>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</si>
  <si>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</si>
  <si>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</si>
  <si>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</si>
  <si>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</si>
  <si>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</si>
  <si>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</si>
  <si>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</si>
  <si>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</si>
  <si>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</si>
  <si>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</si>
  <si>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</si>
  <si>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</si>
  <si>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</si>
  <si>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</si>
  <si>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</si>
  <si>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</si>
  <si>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</si>
  <si>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</si>
  <si>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</si>
  <si>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</si>
  <si>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</si>
  <si>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</si>
  <si>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</si>
  <si>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</si>
  <si>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</si>
  <si>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</si>
  <si>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</si>
  <si>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</si>
  <si>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</si>
  <si>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</si>
  <si>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</si>
  <si>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</si>
  <si>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</si>
  <si>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</si>
  <si>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</si>
  <si>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</si>
  <si>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</si>
  <si>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</si>
  <si>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</si>
  <si>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</si>
  <si>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</si>
  <si>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</si>
  <si>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</si>
  <si>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</si>
  <si>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</si>
  <si>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</si>
  <si>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</si>
  <si>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</si>
  <si>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</si>
  <si>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</si>
  <si>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</si>
  <si>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</si>
  <si>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</si>
  <si>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</si>
  <si>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</si>
  <si>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</si>
  <si>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</si>
  <si>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</si>
  <si>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</si>
  <si>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</si>
  <si>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</si>
  <si>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</si>
  <si>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</si>
  <si>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</si>
  <si>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</si>
  <si>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</si>
  <si>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</si>
  <si>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</si>
  <si>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</si>
  <si>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</si>
  <si>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</si>
  <si>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</si>
  <si>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</si>
  <si>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</si>
  <si>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</si>
  <si>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</si>
  <si>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</si>
  <si>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</si>
  <si>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</si>
  <si>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</si>
  <si>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</si>
  <si>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</si>
  <si>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</si>
  <si>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</si>
  <si>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</si>
  <si>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</si>
  <si>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</si>
  <si>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</si>
  <si>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</si>
  <si>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</si>
  <si>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</si>
  <si>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</si>
  <si>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</si>
  <si>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</si>
  <si>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</si>
  <si>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</si>
  <si>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</si>
  <si>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</si>
  <si>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</si>
  <si>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</si>
  <si>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</si>
  <si>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</si>
  <si>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</si>
  <si>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</si>
  <si>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</si>
  <si>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</si>
  <si>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</si>
  <si>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</si>
  <si>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</si>
  <si>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</si>
  <si>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</si>
  <si>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</si>
  <si>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</si>
  <si>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</si>
  <si>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</si>
  <si>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</si>
  <si>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</si>
  <si>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</si>
  <si>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</si>
  <si>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</si>
  <si>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</si>
  <si>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</si>
  <si>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</si>
  <si>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</si>
  <si>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</si>
  <si>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</si>
  <si>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</si>
  <si>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</si>
  <si>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</si>
  <si>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</si>
  <si>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</si>
  <si>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</si>
  <si>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</si>
  <si>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</si>
  <si>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</si>
  <si>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</si>
  <si>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</si>
  <si>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</si>
  <si>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</si>
  <si>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</si>
  <si>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</si>
  <si>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</si>
  <si>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</si>
  <si>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</si>
  <si>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</si>
  <si>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</si>
  <si>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</si>
  <si>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</si>
  <si>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</si>
  <si>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</si>
  <si>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</si>
  <si>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</si>
  <si>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</si>
  <si>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</si>
  <si>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</si>
  <si>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</si>
  <si>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</si>
  <si>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</si>
  <si>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</si>
  <si>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</si>
  <si>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</si>
  <si>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</si>
  <si>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</si>
  <si>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</si>
  <si>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</si>
  <si>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</si>
  <si>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</si>
  <si>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</si>
  <si>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</si>
  <si>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</si>
  <si>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</si>
  <si>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</si>
  <si>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</si>
  <si>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</si>
  <si>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</si>
  <si>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</si>
  <si>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</si>
  <si>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</si>
  <si>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</si>
  <si>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</si>
  <si>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</si>
  <si>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</si>
  <si>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</si>
  <si>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</si>
  <si>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</si>
  <si>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</si>
  <si>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</si>
  <si>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</si>
  <si>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</si>
  <si>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</si>
  <si>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</si>
  <si>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</si>
  <si>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</si>
  <si>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</si>
  <si>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</si>
  <si>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</si>
  <si>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</si>
  <si>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</si>
  <si>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</si>
  <si>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</si>
  <si>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</si>
  <si>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</si>
  <si>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</si>
  <si>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</si>
  <si>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</si>
  <si>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</si>
  <si>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</si>
  <si>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</si>
  <si>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</si>
  <si>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</si>
  <si>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</si>
  <si>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</si>
  <si>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</si>
  <si>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</si>
  <si>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</si>
  <si>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</si>
  <si>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</si>
  <si>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</si>
  <si>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</si>
  <si>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</si>
  <si>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</si>
  <si>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</si>
  <si>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</si>
  <si>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</si>
  <si>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</si>
  <si>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</si>
  <si>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</si>
  <si>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</si>
  <si>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</si>
  <si>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</si>
  <si>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</si>
  <si>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</si>
  <si>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</si>
  <si>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</si>
  <si>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</si>
  <si>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</si>
  <si>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</si>
  <si>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</si>
  <si>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</si>
  <si>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</si>
  <si>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</si>
  <si>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</si>
  <si>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</si>
  <si>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</si>
  <si>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</si>
  <si>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</si>
  <si>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</si>
  <si>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</si>
  <si>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</si>
  <si>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</si>
  <si>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</si>
  <si>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</si>
  <si>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</si>
  <si>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</si>
  <si>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</si>
  <si>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</si>
  <si>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</si>
  <si>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</si>
  <si>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</si>
  <si>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</si>
  <si>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</si>
  <si>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</si>
  <si>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</si>
  <si>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</si>
  <si>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</si>
  <si>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</si>
  <si>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</si>
  <si>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</si>
  <si>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</si>
  <si>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</si>
  <si>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</si>
  <si>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</si>
  <si>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</si>
  <si>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</si>
  <si>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</si>
  <si>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</si>
  <si>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</si>
  <si>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</si>
  <si>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</si>
  <si>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</si>
  <si>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</si>
  <si>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</si>
  <si>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</si>
  <si>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</si>
  <si>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</si>
  <si>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</si>
  <si>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</si>
  <si>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</si>
  <si>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</si>
  <si>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</si>
  <si>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</si>
  <si>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</si>
  <si>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</si>
  <si>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</si>
  <si>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</si>
  <si>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</si>
  <si>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</si>
  <si>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</si>
  <si>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</si>
  <si>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</si>
  <si>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</si>
  <si>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</si>
  <si>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</si>
  <si>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</si>
  <si>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</si>
  <si>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</si>
  <si>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</si>
  <si>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</si>
  <si>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</si>
  <si>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</si>
  <si>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</si>
  <si>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</si>
  <si>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</si>
  <si>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</si>
  <si>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</si>
  <si>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</si>
  <si>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</si>
  <si>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</si>
  <si>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</si>
  <si>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</si>
  <si>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</si>
  <si>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</si>
  <si>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</si>
  <si>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</si>
  <si>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</si>
  <si>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</si>
  <si>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</si>
  <si>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</si>
  <si>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</si>
  <si>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</si>
  <si>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</si>
  <si>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</si>
  <si>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</si>
  <si>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</si>
  <si>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</si>
  <si>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</si>
  <si>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</si>
  <si>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</si>
  <si>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</si>
  <si>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</si>
  <si>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</si>
  <si>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</si>
  <si>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</si>
  <si>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</si>
  <si>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</si>
  <si>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</si>
  <si>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</si>
  <si>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</si>
  <si>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</si>
  <si>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</si>
  <si>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</si>
  <si>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</si>
  <si>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</si>
  <si>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</si>
  <si>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</si>
  <si>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</si>
  <si>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</si>
  <si>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</si>
  <si>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</si>
  <si>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</si>
  <si>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</si>
  <si>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</si>
  <si>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</si>
  <si>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</si>
  <si>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</si>
  <si>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</si>
  <si>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</si>
  <si>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</si>
  <si>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</si>
  <si>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</si>
  <si>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</si>
  <si>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</si>
  <si>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</si>
  <si>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</si>
  <si>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</si>
  <si>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</si>
  <si>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</si>
  <si>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</si>
  <si>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</si>
  <si>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</si>
  <si>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</si>
  <si>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</si>
  <si>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</si>
  <si>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</si>
  <si>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</si>
  <si>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</si>
  <si>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</si>
  <si>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</si>
  <si>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</si>
  <si>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</si>
  <si>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</si>
  <si>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</si>
  <si>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</si>
  <si>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</si>
  <si>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</si>
  <si>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</si>
  <si>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</si>
  <si>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</si>
  <si>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</si>
  <si>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</si>
  <si>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</si>
  <si>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</si>
  <si>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</si>
  <si>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</si>
  <si>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</si>
  <si>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</si>
  <si>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</si>
  <si>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</si>
  <si>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</si>
  <si>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</si>
  <si>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</si>
  <si>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</si>
  <si>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</si>
  <si>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</si>
  <si>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</si>
  <si>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</si>
  <si>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</si>
  <si>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</si>
  <si>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</si>
  <si>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</si>
  <si>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</si>
  <si>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</si>
  <si>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</si>
  <si>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</si>
  <si>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</si>
  <si>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</si>
  <si>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</si>
  <si>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</si>
  <si>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</si>
  <si>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</si>
  <si>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</si>
  <si>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</si>
  <si>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</si>
  <si>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</si>
  <si>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</si>
  <si>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</si>
  <si>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</si>
  <si>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</si>
  <si>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</si>
  <si>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</si>
  <si>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</si>
  <si>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</si>
  <si>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</si>
  <si>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</si>
  <si>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</si>
  <si>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</si>
  <si>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</si>
  <si>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</si>
  <si>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</si>
  <si>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</si>
  <si>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</si>
  <si>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</si>
  <si>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</si>
  <si>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</si>
  <si>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</si>
  <si>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</si>
  <si>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</si>
  <si>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</si>
  <si>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</si>
  <si>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</si>
  <si>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</si>
  <si>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</si>
  <si>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</si>
  <si>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</si>
  <si>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</si>
  <si>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</si>
  <si>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</si>
  <si>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</si>
  <si>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</si>
  <si>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</si>
  <si>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</si>
  <si>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</si>
  <si>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</si>
  <si>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</si>
  <si>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</si>
  <si>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</si>
  <si>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</si>
  <si>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</si>
  <si>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</si>
  <si>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</si>
  <si>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</si>
  <si>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</si>
  <si>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</si>
  <si>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</si>
  <si>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</si>
  <si>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</si>
  <si>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</si>
  <si>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</si>
  <si>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</si>
  <si>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</si>
  <si>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</si>
  <si>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</si>
  <si>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</si>
  <si>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</si>
  <si>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</si>
  <si>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</si>
  <si>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</si>
  <si>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</si>
  <si>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</si>
  <si>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</si>
  <si>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</si>
  <si>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</si>
  <si>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</si>
  <si>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</si>
  <si>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</si>
  <si>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</si>
  <si>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</si>
  <si>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</si>
  <si>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</si>
  <si>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</si>
  <si>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</si>
  <si>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</si>
  <si>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</si>
  <si>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</si>
  <si>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</si>
  <si>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</si>
  <si>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</si>
  <si>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</si>
  <si>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</si>
  <si>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</si>
  <si>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</si>
  <si>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</si>
  <si>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</si>
  <si>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</si>
  <si>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</si>
  <si>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</si>
  <si>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</si>
  <si>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</si>
  <si>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</si>
  <si>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</si>
  <si>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</si>
  <si>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</si>
  <si>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</si>
  <si>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</si>
  <si>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</si>
  <si>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</si>
  <si>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</si>
  <si>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</si>
  <si>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</si>
  <si>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</si>
  <si>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</si>
  <si>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</si>
  <si>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</si>
  <si>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</si>
  <si>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</si>
  <si>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</si>
  <si>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</si>
  <si>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</si>
  <si>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</si>
  <si>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</si>
  <si>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</si>
  <si>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</si>
  <si>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</si>
  <si>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</si>
  <si>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</si>
  <si>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</si>
  <si>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</si>
  <si>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</si>
  <si>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</si>
  <si>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</si>
  <si>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</si>
  <si>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</si>
  <si>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</si>
  <si>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</si>
  <si>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</si>
  <si>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</si>
  <si>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</si>
  <si>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</si>
  <si>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</si>
  <si>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</si>
  <si>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</si>
  <si>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</si>
  <si>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</si>
  <si>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</si>
  <si>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</si>
  <si>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</si>
  <si>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</si>
  <si>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</si>
  <si>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</si>
  <si>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</si>
  <si>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</si>
  <si>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</si>
  <si>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</si>
  <si>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</si>
  <si>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</si>
  <si>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</si>
  <si>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</si>
  <si>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</si>
  <si>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</si>
  <si>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</si>
  <si>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</si>
  <si>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</si>
  <si>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</si>
  <si>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</si>
  <si>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</si>
  <si>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</si>
  <si>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</si>
  <si>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</si>
  <si>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</si>
  <si>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</si>
  <si>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</si>
  <si>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</si>
  <si>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</si>
  <si>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</si>
  <si>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</si>
  <si>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</si>
  <si>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</si>
  <si>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</si>
  <si>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</si>
  <si>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</si>
  <si>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</si>
  <si>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</si>
  <si>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</si>
  <si>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</si>
  <si>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</si>
  <si>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</si>
  <si>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</si>
  <si>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</si>
  <si>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</si>
  <si>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</si>
  <si>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</si>
  <si>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</si>
  <si>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</si>
  <si>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</si>
  <si>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</si>
  <si>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</si>
  <si>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</si>
  <si>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</si>
  <si>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</si>
  <si>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</si>
  <si>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</si>
  <si>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</si>
  <si>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</si>
  <si>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</si>
  <si>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</si>
  <si>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</si>
  <si>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</si>
  <si>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</si>
  <si>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</si>
  <si>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</si>
  <si>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</si>
  <si>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</si>
  <si>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</si>
  <si>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</si>
  <si>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</si>
  <si>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</si>
  <si>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</si>
  <si>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</si>
  <si>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</si>
  <si>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</si>
  <si>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</si>
  <si>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</si>
  <si>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</si>
  <si>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</si>
  <si>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</si>
  <si>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</si>
  <si>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</si>
  <si>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</si>
  <si>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</si>
  <si>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</si>
  <si>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</si>
  <si>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</si>
  <si>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</si>
  <si>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</si>
  <si>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</si>
  <si>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</si>
  <si>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</si>
  <si>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</si>
  <si>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</si>
  <si>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</si>
  <si>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</si>
  <si>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</si>
  <si>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</si>
  <si>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</si>
  <si>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</si>
  <si>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</si>
  <si>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</si>
  <si>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</si>
  <si>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</si>
  <si>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</si>
  <si>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</si>
  <si>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</si>
  <si>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</si>
  <si>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</si>
  <si>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</si>
  <si>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</si>
  <si>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</si>
  <si>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</si>
  <si>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</si>
  <si>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</si>
  <si>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</si>
  <si>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</si>
  <si>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</si>
  <si>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</si>
  <si>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</si>
  <si>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</si>
  <si>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</si>
  <si>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</si>
  <si>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</si>
  <si>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</si>
  <si>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</si>
  <si>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</si>
  <si>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</si>
  <si>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</si>
  <si>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</si>
  <si>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</si>
  <si>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</si>
  <si>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</si>
  <si>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</si>
  <si>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</si>
  <si>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</si>
  <si>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</si>
  <si>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</si>
  <si>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</si>
  <si>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</si>
  <si>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</si>
  <si>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</si>
  <si>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</si>
  <si>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</si>
  <si>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</si>
  <si>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</si>
  <si>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</si>
  <si>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</si>
  <si>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</si>
  <si>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</si>
  <si>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</si>
  <si>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</si>
  <si>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</si>
  <si>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</si>
  <si>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</si>
  <si>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</si>
  <si>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</si>
  <si>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</si>
  <si>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</si>
  <si>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</si>
  <si>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</si>
  <si>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</si>
  <si>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</si>
  <si>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</si>
  <si>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</si>
  <si>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</si>
  <si>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</si>
  <si>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</si>
  <si>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</si>
  <si>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</si>
  <si>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</si>
  <si>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</si>
  <si>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</si>
  <si>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</si>
  <si>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</si>
  <si>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</si>
  <si>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</si>
  <si>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</si>
  <si>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</si>
  <si>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</si>
  <si>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</si>
  <si>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</si>
  <si>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</si>
  <si>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</si>
  <si>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</si>
  <si>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</si>
  <si>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</si>
  <si>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</si>
  <si>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</si>
  <si>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</si>
  <si>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</si>
  <si>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</si>
  <si>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</si>
  <si>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</si>
  <si>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</si>
  <si>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</si>
  <si>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</si>
  <si>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</si>
  <si>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</si>
  <si>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</si>
  <si>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</si>
  <si>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</si>
  <si>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</si>
  <si>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</si>
  <si>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</si>
  <si>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</si>
  <si>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</si>
  <si>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</si>
  <si>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</si>
  <si>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</si>
  <si>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</si>
  <si>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</si>
  <si>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</si>
  <si>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</si>
  <si>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</si>
  <si>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</si>
  <si>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</si>
  <si>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</si>
  <si>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</si>
  <si>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</si>
  <si>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</si>
  <si>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</si>
  <si>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</si>
  <si>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</si>
  <si>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</si>
  <si>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</si>
  <si>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</si>
  <si>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</si>
  <si>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</si>
  <si>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</si>
  <si>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</si>
  <si>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</si>
  <si>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</si>
  <si>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</si>
  <si>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</si>
  <si>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</si>
  <si>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</si>
  <si>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</si>
  <si>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</si>
  <si>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</si>
  <si>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</si>
  <si>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</si>
  <si>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</si>
  <si>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</si>
  <si>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</si>
  <si>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</si>
  <si>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</si>
  <si>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</si>
  <si>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</si>
  <si>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</si>
  <si>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</si>
  <si>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</si>
  <si>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</si>
  <si>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</si>
  <si>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</si>
  <si>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</si>
  <si>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</si>
  <si>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</si>
  <si>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</si>
  <si>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</si>
  <si>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</si>
  <si>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</si>
  <si>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</si>
  <si>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</si>
  <si>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</si>
  <si>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</si>
  <si>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</si>
  <si>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</si>
  <si>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</si>
  <si>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</si>
  <si>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</si>
  <si>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</si>
  <si>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</si>
  <si>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</si>
  <si>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</si>
  <si>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</si>
  <si>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</si>
  <si>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</si>
  <si>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</si>
  <si>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</si>
  <si>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</si>
  <si>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</si>
  <si>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</si>
  <si>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</si>
  <si>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</si>
  <si>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</si>
  <si>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</si>
  <si>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</si>
  <si>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</si>
  <si>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</si>
  <si>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</si>
  <si>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</si>
  <si>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</si>
  <si>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</si>
  <si>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</si>
  <si>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</si>
  <si>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</si>
  <si>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</si>
  <si>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</si>
  <si>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</si>
  <si>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</si>
  <si>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</si>
  <si>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</si>
  <si>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</si>
  <si>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</si>
  <si>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</si>
  <si>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</si>
  <si>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</si>
  <si>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</si>
  <si>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</si>
  <si>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</si>
  <si>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</si>
  <si>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</si>
  <si>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</si>
  <si>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</si>
  <si>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</si>
  <si>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</si>
  <si>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</si>
  <si>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</si>
  <si>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</si>
  <si>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</si>
  <si>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</si>
  <si>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</si>
  <si>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</si>
  <si>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</si>
  <si>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</si>
  <si>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</si>
  <si>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</si>
  <si>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</si>
  <si>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</si>
  <si>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</si>
  <si>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</si>
  <si>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</si>
  <si>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</si>
  <si>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</si>
  <si>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</si>
  <si>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</si>
  <si>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</si>
  <si>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</si>
  <si>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</si>
  <si>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</si>
  <si>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</si>
  <si>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</si>
  <si>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</si>
  <si>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</si>
  <si>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</si>
  <si>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</si>
  <si>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</si>
  <si>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</si>
  <si>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</si>
  <si>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</si>
  <si>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</si>
  <si>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</si>
  <si>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</si>
  <si>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</si>
  <si>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</si>
  <si>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</si>
  <si>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</si>
  <si>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</si>
  <si>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</si>
  <si>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</si>
  <si>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</si>
  <si>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</si>
  <si>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</si>
  <si>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</si>
  <si>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</si>
  <si>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</si>
  <si>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</si>
  <si>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</si>
  <si>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</si>
  <si>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</si>
  <si>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</si>
  <si>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</si>
  <si>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</si>
  <si>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</si>
  <si>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</si>
  <si>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</si>
  <si>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</si>
  <si>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</si>
  <si>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</si>
  <si>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</si>
  <si>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</si>
  <si>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</si>
  <si>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</si>
  <si>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</si>
  <si>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</si>
  <si>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</si>
  <si>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</si>
  <si>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</si>
  <si>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</si>
  <si>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</si>
  <si>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</si>
  <si>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</si>
  <si>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</si>
  <si>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</si>
  <si>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</si>
  <si>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</si>
  <si>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</si>
  <si>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</si>
  <si>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</si>
  <si>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</si>
  <si>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</si>
  <si>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</si>
  <si>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</si>
  <si>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</si>
  <si>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</si>
  <si>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</si>
  <si>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</si>
  <si>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</si>
  <si>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</si>
  <si>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</si>
  <si>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</si>
  <si>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</si>
  <si>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</si>
  <si>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</si>
  <si>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</si>
  <si>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</si>
  <si>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</si>
  <si>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</si>
  <si>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</si>
  <si>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</si>
  <si>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</si>
  <si>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</si>
  <si>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</si>
  <si>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</si>
  <si>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</si>
  <si>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</si>
  <si>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</si>
  <si>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</si>
  <si>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</si>
  <si>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</si>
  <si>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</si>
  <si>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</si>
  <si>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</si>
  <si>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</si>
  <si>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</si>
  <si>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</si>
  <si>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</si>
  <si>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</si>
  <si>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</si>
  <si>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</si>
  <si>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</si>
  <si>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</si>
  <si>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</si>
  <si>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</si>
  <si>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</si>
  <si>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</si>
  <si>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</si>
  <si>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</si>
  <si>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</si>
  <si>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</si>
  <si>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</si>
  <si>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</si>
  <si>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</si>
  <si>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</si>
  <si>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</si>
  <si>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</si>
  <si>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</si>
  <si>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</si>
  <si>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</si>
  <si>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</si>
  <si>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</si>
  <si>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</si>
  <si>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</si>
  <si>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</si>
  <si>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</si>
  <si>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</si>
  <si>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</si>
  <si>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</si>
  <si>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</si>
  <si>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</si>
  <si>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</si>
  <si>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</si>
  <si>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</si>
  <si>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</si>
  <si>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</si>
  <si>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</si>
  <si>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</si>
  <si>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</si>
  <si>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</si>
  <si>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</si>
  <si>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</si>
  <si>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</si>
  <si>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</si>
  <si>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</si>
  <si>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</si>
  <si>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</si>
  <si>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</si>
  <si>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</si>
  <si>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</si>
  <si>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</si>
  <si>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</si>
  <si>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</si>
  <si>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</si>
  <si>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</si>
  <si>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</si>
  <si>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</si>
  <si>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</si>
  <si>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</si>
  <si>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</si>
  <si>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</si>
  <si>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</si>
  <si>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</si>
  <si>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</si>
  <si>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</si>
  <si>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</si>
  <si>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</si>
  <si>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</si>
  <si>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</si>
  <si>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</si>
  <si>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</si>
  <si>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</si>
  <si>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</si>
  <si>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</si>
  <si>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</si>
  <si>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</si>
  <si>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</si>
  <si>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</si>
  <si>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</si>
  <si>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</si>
  <si>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</si>
  <si>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</si>
  <si>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</si>
  <si>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</si>
  <si>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</si>
  <si>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</si>
  <si>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</si>
  <si>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</si>
  <si>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</si>
  <si>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</si>
  <si>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</si>
  <si>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</si>
  <si>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</si>
  <si>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</si>
  <si>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</si>
  <si>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</si>
  <si>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</si>
  <si>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</si>
  <si>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</si>
  <si>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</si>
  <si>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</si>
  <si>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</si>
  <si>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</si>
  <si>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</si>
  <si>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</si>
  <si>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</si>
  <si>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</si>
  <si>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</si>
  <si>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</si>
  <si>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</si>
  <si>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</si>
  <si>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</si>
  <si>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</si>
  <si>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</si>
  <si>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</si>
  <si>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</si>
  <si>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</si>
  <si>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</si>
  <si>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</si>
  <si>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</si>
  <si>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</si>
  <si>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</si>
  <si>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</si>
  <si>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</si>
  <si>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</si>
  <si>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</si>
  <si>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</si>
  <si>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</si>
  <si>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</si>
  <si>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</si>
  <si>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</si>
  <si>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</si>
  <si>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</si>
  <si>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</si>
  <si>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</si>
  <si>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</si>
  <si>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</si>
  <si>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</si>
  <si>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</si>
  <si>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</si>
  <si>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</si>
  <si>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</si>
  <si>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</si>
  <si>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</si>
  <si>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</si>
  <si>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</si>
  <si>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</si>
  <si>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</si>
  <si>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</si>
  <si>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</si>
  <si>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</si>
  <si>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</si>
  <si>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</si>
  <si>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</si>
  <si>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</si>
  <si>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</si>
  <si>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</si>
  <si>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</si>
  <si>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</si>
  <si>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</si>
  <si>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</si>
  <si>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</si>
  <si>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</si>
  <si>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</si>
  <si>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</si>
  <si>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</si>
  <si>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</si>
  <si>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</si>
  <si>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</si>
  <si>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</si>
  <si>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</si>
  <si>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</si>
  <si>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</si>
  <si>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</si>
  <si>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</si>
  <si>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</si>
  <si>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</si>
  <si>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</si>
  <si>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</si>
  <si>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</si>
  <si>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</si>
  <si>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</si>
  <si>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</si>
  <si>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</si>
  <si>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</si>
  <si>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</si>
  <si>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</si>
  <si>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</si>
  <si>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</si>
  <si>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</si>
  <si>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</si>
  <si>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</si>
  <si>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</si>
  <si>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</si>
  <si>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</si>
  <si>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</si>
  <si>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</si>
  <si>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</si>
  <si>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</si>
  <si>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</si>
  <si>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</si>
  <si>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</si>
  <si>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</si>
  <si>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</si>
  <si>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</si>
  <si>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</si>
  <si>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</si>
  <si>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</si>
  <si>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</si>
  <si>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</si>
  <si>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</si>
  <si>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</si>
  <si>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</si>
  <si>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</si>
  <si>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</si>
  <si>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</si>
  <si>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</si>
  <si>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</si>
  <si>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</si>
  <si>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</si>
  <si>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</si>
  <si>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</si>
  <si>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</si>
  <si>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</si>
  <si>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</si>
  <si>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</si>
  <si>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</si>
  <si>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</si>
  <si>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</si>
  <si>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</si>
  <si>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</si>
  <si>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</si>
  <si>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</si>
  <si>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</si>
  <si>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</si>
  <si>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</si>
  <si>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</si>
  <si>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</si>
  <si>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</si>
  <si>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</si>
  <si>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</si>
  <si>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</si>
  <si>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</si>
  <si>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</si>
  <si>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</si>
  <si>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</si>
  <si>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</si>
  <si>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</si>
  <si>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</si>
  <si>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</si>
  <si>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</si>
  <si>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</si>
  <si>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</si>
  <si>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</si>
  <si>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</si>
  <si>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</si>
  <si>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</si>
  <si>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</si>
  <si>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</si>
  <si>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</si>
  <si>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</si>
  <si>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</si>
  <si>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</si>
  <si>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</si>
  <si>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</si>
  <si>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</si>
  <si>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</si>
  <si>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</si>
  <si>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</si>
  <si>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</si>
  <si>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</si>
  <si>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</si>
  <si>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</si>
  <si>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</si>
  <si>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</si>
  <si>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</si>
  <si>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</si>
  <si>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</si>
  <si>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</si>
  <si>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</si>
  <si>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</si>
  <si>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</si>
  <si>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</si>
  <si>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</si>
  <si>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</si>
  <si>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</si>
  <si>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</si>
  <si>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</si>
  <si>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</si>
  <si>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</si>
  <si>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</si>
  <si>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</si>
  <si>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</si>
  <si>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</si>
  <si>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</si>
  <si>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</si>
  <si>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</si>
  <si>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</si>
  <si>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</si>
  <si>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</si>
  <si>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</si>
  <si>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</si>
  <si>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</si>
  <si>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</si>
  <si>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</si>
  <si>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</si>
  <si>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</si>
  <si>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</si>
  <si>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</si>
  <si>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</si>
  <si>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</si>
  <si>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</si>
  <si>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</si>
  <si>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</si>
  <si>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</si>
  <si>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</si>
  <si>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</si>
  <si>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</si>
  <si>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</si>
  <si>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</si>
  <si>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</si>
  <si>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</si>
  <si>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</si>
  <si>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</si>
  <si>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</si>
  <si>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</si>
  <si>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</si>
  <si>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</si>
  <si>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</si>
  <si>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</si>
  <si>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</si>
  <si>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</si>
  <si>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</si>
  <si>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</si>
  <si>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</si>
  <si>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</si>
  <si>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</si>
  <si>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</si>
  <si>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</si>
  <si>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</si>
  <si>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</si>
  <si>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</si>
  <si>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</si>
  <si>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</si>
  <si>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</si>
  <si>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</si>
  <si>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</si>
  <si>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</si>
  <si>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</si>
  <si>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</si>
  <si>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</si>
  <si>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</si>
  <si>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</si>
  <si>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</si>
  <si>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</si>
  <si>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</si>
  <si>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</si>
  <si>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</si>
  <si>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</si>
  <si>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</si>
  <si>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</si>
  <si>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</si>
  <si>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</si>
  <si>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</si>
  <si>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</si>
  <si>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</si>
  <si>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</si>
  <si>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</si>
  <si>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</si>
  <si>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</si>
  <si>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</si>
  <si>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</si>
  <si>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</si>
  <si>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</si>
  <si>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</si>
  <si>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</si>
  <si>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</si>
  <si>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</si>
  <si>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</si>
  <si>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</si>
  <si>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</si>
  <si>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</si>
  <si>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</si>
  <si>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</si>
  <si>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</si>
  <si>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</si>
  <si>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</si>
  <si>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</si>
  <si>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</si>
  <si>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</si>
  <si>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</si>
  <si>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</si>
  <si>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</si>
  <si>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</si>
  <si>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</si>
  <si>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</si>
  <si>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</si>
  <si>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</si>
  <si>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</si>
  <si>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</si>
  <si>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</si>
  <si>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</si>
  <si>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</si>
  <si>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</si>
  <si>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</si>
  <si>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</si>
  <si>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</si>
  <si>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</si>
  <si>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</si>
  <si>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</si>
  <si>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</si>
  <si>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</si>
  <si>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</si>
  <si>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</si>
  <si>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</si>
  <si>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</si>
  <si>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</si>
  <si>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</si>
  <si>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</si>
  <si>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</si>
  <si>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</si>
  <si>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</si>
  <si>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</si>
  <si>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</si>
  <si>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</si>
  <si>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</si>
  <si>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</si>
  <si>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</si>
  <si>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</si>
  <si>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</si>
  <si>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</si>
  <si>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</si>
  <si>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</si>
  <si>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</si>
  <si>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</si>
  <si>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</si>
  <si>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</si>
  <si>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</si>
  <si>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</si>
  <si>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</si>
  <si>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</si>
  <si>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</si>
  <si>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</si>
  <si>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</si>
  <si>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</si>
  <si>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</si>
  <si>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</si>
  <si>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</si>
  <si>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</si>
  <si>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</si>
  <si>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</si>
  <si>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</si>
  <si>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</si>
  <si>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</si>
  <si>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</si>
  <si>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</si>
  <si>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</si>
  <si>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</si>
  <si>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</si>
  <si>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</si>
  <si>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</si>
  <si>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LEIDY KATHERIE ROA MEDINA</t>
  </si>
  <si>
    <t xml:space="preserve">LEIDY KATHERINE ROA MEDINA </t>
  </si>
  <si>
    <t>3168733642</t>
  </si>
  <si>
    <t>CARRERA 47  C  #1 - 47</t>
  </si>
  <si>
    <t>f.fundasolyvida@hotmail.com</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</si>
  <si>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</si>
  <si>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</si>
  <si>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</si>
  <si>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</si>
  <si>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</si>
  <si>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</si>
  <si>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</si>
  <si>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</si>
  <si>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</si>
  <si>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</si>
  <si>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</si>
  <si>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</si>
  <si>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</si>
  <si>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</si>
  <si>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</si>
  <si>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</si>
  <si>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</si>
  <si>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</si>
  <si>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</si>
  <si>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 xml:space="preserve"> 2021-19-3</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</si>
  <si>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</si>
  <si>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EJECUCIÓN  DEL PROYECTO DE ATENCIÓN INTEGRAL A NIÑOS Y NIÑAS HASTA LOS CINCO (5) AÑOS, EN CONDICIONES DE VULNERABILIDAD Y VICTIMAS DE DESPLAZAMIENTO FORZADO</t>
  </si>
  <si>
    <t>12 de 2005</t>
  </si>
  <si>
    <t>13 de 2007</t>
  </si>
  <si>
    <t>18 de 2009</t>
  </si>
  <si>
    <t>10 de 2011</t>
  </si>
  <si>
    <t>7 de 20013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</si>
</sst>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44" zoomScale="85" zoomScaleNormal="85" zoomScaleSheetLayoutView="40" zoomScalePageLayoutView="40" workbookViewId="0">
      <selection activeCell="A58" sqref="A5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7" t="str">
        <f>HYPERLINK("#Integrante_1!A109","CAPACIDAD RESIDUAL")</f>
        <v>CAPACIDAD RESIDUAL</v>
      </c>
      <c r="F8" s="208"/>
      <c r="G8" s="209"/>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7" t="str">
        <f>HYPERLINK("#Integrante_1!A162","TALENTO HUMANO")</f>
        <v>TALENTO HUMANO</v>
      </c>
      <c r="F9" s="208"/>
      <c r="G9" s="209"/>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7" t="str">
        <f>HYPERLINK("#Integrante_1!F162","INFRAESTRUCTURA")</f>
        <v>INFRAESTRUCTURA</v>
      </c>
      <c r="F10" s="208"/>
      <c r="G10" s="209"/>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2706</v>
      </c>
      <c r="D15" s="35"/>
      <c r="E15" s="35"/>
      <c r="F15" s="5"/>
      <c r="G15" s="32" t="s">
        <v>1168</v>
      </c>
      <c r="H15" s="103" t="s">
        <v>421</v>
      </c>
      <c r="I15" s="32" t="s">
        <v>2629</v>
      </c>
      <c r="J15" s="108" t="s">
        <v>2637</v>
      </c>
      <c r="L15" s="200" t="s">
        <v>8</v>
      </c>
      <c r="M15" s="200"/>
      <c r="N15" s="175">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09">
        <v>900284514</v>
      </c>
      <c r="C20" s="5"/>
      <c r="D20" s="73"/>
      <c r="E20" s="152" t="s">
        <v>2670</v>
      </c>
      <c r="F20" s="186" t="s">
        <v>2681</v>
      </c>
      <c r="G20" s="5"/>
      <c r="H20" s="210"/>
      <c r="I20" s="141" t="s">
        <v>421</v>
      </c>
      <c r="J20" s="142" t="s">
        <v>430</v>
      </c>
      <c r="K20" s="143">
        <v>1260257617</v>
      </c>
      <c r="L20" s="144">
        <v>44201</v>
      </c>
      <c r="M20" s="144">
        <v>44561</v>
      </c>
      <c r="N20" s="127">
        <f>+(M20-L20)/30</f>
        <v>12</v>
      </c>
      <c r="O20" s="130"/>
      <c r="U20" s="126"/>
      <c r="V20" s="105">
        <f ca="1">NOW()</f>
        <v>44201.875487384263</v>
      </c>
      <c r="W20" s="105">
        <f ca="1">NOW()</f>
        <v>44201.875487384263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str">
        <f>VLOOKUP(B20,EAS!A2:B1439,2,0)</f>
        <v>FUNDACION PARA EL DESARROLLO SOCIAL, EDUCATIVO, CULTURAL,AMBIENTAL Y EN SALUD, SOL Y VIDA PARA COLOMBIA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t="s">
        <v>2707</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4" t="s">
        <v>2695</v>
      </c>
      <c r="C48" s="118" t="s">
        <v>32</v>
      </c>
      <c r="D48" s="193" t="s">
        <v>2696</v>
      </c>
      <c r="E48" s="187">
        <v>40196</v>
      </c>
      <c r="F48" s="187">
        <v>40529</v>
      </c>
      <c r="G48" s="164">
        <f>IF(AND(E48&lt;&gt;"",F48&lt;&gt;""),((F48-E48)/30),"")</f>
        <v>11.1</v>
      </c>
      <c r="H48" s="116" t="s">
        <v>2687</v>
      </c>
      <c r="I48" s="110" t="s">
        <v>421</v>
      </c>
      <c r="J48" s="115" t="s">
        <v>430</v>
      </c>
      <c r="K48" s="117">
        <v>7250000</v>
      </c>
      <c r="L48" s="111" t="s">
        <v>1148</v>
      </c>
      <c r="M48" s="112">
        <v>1</v>
      </c>
      <c r="N48" s="111" t="s">
        <v>27</v>
      </c>
      <c r="O48" s="111" t="s">
        <v>1148</v>
      </c>
      <c r="P48" s="79"/>
    </row>
    <row r="49" spans="1:16" s="6" customFormat="1" ht="24.75" customHeight="1" x14ac:dyDescent="0.25">
      <c r="A49" s="135">
        <v>2</v>
      </c>
      <c r="B49" s="114" t="s">
        <v>2695</v>
      </c>
      <c r="C49" s="118" t="s">
        <v>32</v>
      </c>
      <c r="D49" s="193" t="s">
        <v>2697</v>
      </c>
      <c r="E49" s="187">
        <v>40560</v>
      </c>
      <c r="F49" s="187">
        <v>40893</v>
      </c>
      <c r="G49" s="164">
        <f t="shared" ref="G49:G107" si="2">IF(AND(E49&lt;&gt;"",F49&lt;&gt;""),((F49-E49)/30),"")</f>
        <v>11.1</v>
      </c>
      <c r="H49" s="116" t="s">
        <v>2687</v>
      </c>
      <c r="I49" s="115" t="s">
        <v>421</v>
      </c>
      <c r="J49" s="115" t="s">
        <v>430</v>
      </c>
      <c r="K49" s="117">
        <v>8930000</v>
      </c>
      <c r="L49" s="118" t="s">
        <v>1148</v>
      </c>
      <c r="M49" s="112">
        <v>1</v>
      </c>
      <c r="N49" s="118" t="s">
        <v>27</v>
      </c>
      <c r="O49" s="118" t="s">
        <v>1148</v>
      </c>
      <c r="P49" s="79"/>
    </row>
    <row r="50" spans="1:16" s="6" customFormat="1" ht="24.75" customHeight="1" x14ac:dyDescent="0.25">
      <c r="A50" s="135">
        <v>3</v>
      </c>
      <c r="B50" s="114" t="s">
        <v>2695</v>
      </c>
      <c r="C50" s="118" t="s">
        <v>32</v>
      </c>
      <c r="D50" s="193" t="s">
        <v>2698</v>
      </c>
      <c r="E50" s="187">
        <v>40924</v>
      </c>
      <c r="F50" s="187">
        <v>41260</v>
      </c>
      <c r="G50" s="164">
        <f t="shared" si="2"/>
        <v>11.2</v>
      </c>
      <c r="H50" s="116" t="s">
        <v>2687</v>
      </c>
      <c r="I50" s="115" t="s">
        <v>421</v>
      </c>
      <c r="J50" s="115" t="s">
        <v>430</v>
      </c>
      <c r="K50" s="117">
        <v>10100000</v>
      </c>
      <c r="L50" s="118" t="s">
        <v>1148</v>
      </c>
      <c r="M50" s="112">
        <v>1</v>
      </c>
      <c r="N50" s="118" t="s">
        <v>27</v>
      </c>
      <c r="O50" s="118" t="s">
        <v>1148</v>
      </c>
      <c r="P50" s="79"/>
    </row>
    <row r="51" spans="1:16" s="6" customFormat="1" ht="24.75" customHeight="1" outlineLevel="1" x14ac:dyDescent="0.25">
      <c r="A51" s="135">
        <v>4</v>
      </c>
      <c r="B51" s="114" t="s">
        <v>2695</v>
      </c>
      <c r="C51" s="118" t="s">
        <v>32</v>
      </c>
      <c r="D51" s="193" t="s">
        <v>2699</v>
      </c>
      <c r="E51" s="187">
        <v>41289</v>
      </c>
      <c r="F51" s="187">
        <v>41625</v>
      </c>
      <c r="G51" s="164">
        <f t="shared" si="2"/>
        <v>11.2</v>
      </c>
      <c r="H51" s="116" t="s">
        <v>2687</v>
      </c>
      <c r="I51" s="115" t="s">
        <v>421</v>
      </c>
      <c r="J51" s="115" t="s">
        <v>430</v>
      </c>
      <c r="K51" s="117">
        <v>12600000</v>
      </c>
      <c r="L51" s="118" t="s">
        <v>1148</v>
      </c>
      <c r="M51" s="112">
        <v>1</v>
      </c>
      <c r="N51" s="118" t="s">
        <v>27</v>
      </c>
      <c r="O51" s="118" t="s">
        <v>1148</v>
      </c>
      <c r="P51" s="79"/>
    </row>
    <row r="52" spans="1:16" s="7" customFormat="1" ht="24.75" customHeight="1" outlineLevel="1" x14ac:dyDescent="0.25">
      <c r="A52" s="136">
        <v>5</v>
      </c>
      <c r="B52" s="114" t="s">
        <v>2695</v>
      </c>
      <c r="C52" s="118" t="s">
        <v>32</v>
      </c>
      <c r="D52" s="193" t="s">
        <v>2700</v>
      </c>
      <c r="E52" s="187">
        <v>41704</v>
      </c>
      <c r="F52" s="187">
        <v>41972</v>
      </c>
      <c r="G52" s="164">
        <f t="shared" si="2"/>
        <v>8.9333333333333336</v>
      </c>
      <c r="H52" s="116" t="s">
        <v>2687</v>
      </c>
      <c r="I52" s="115" t="s">
        <v>421</v>
      </c>
      <c r="J52" s="115" t="s">
        <v>430</v>
      </c>
      <c r="K52" s="113">
        <v>13950000</v>
      </c>
      <c r="L52" s="118" t="s">
        <v>1148</v>
      </c>
      <c r="M52" s="112">
        <v>1</v>
      </c>
      <c r="N52" s="118" t="s">
        <v>27</v>
      </c>
      <c r="O52" s="118" t="s">
        <v>1148</v>
      </c>
      <c r="P52" s="80"/>
    </row>
    <row r="53" spans="1:16" s="7" customFormat="1" ht="24.75" customHeight="1" outlineLevel="1" x14ac:dyDescent="0.25">
      <c r="A53" s="136">
        <v>6</v>
      </c>
      <c r="B53" s="114" t="s">
        <v>2695</v>
      </c>
      <c r="C53" s="118" t="s">
        <v>32</v>
      </c>
      <c r="D53" s="193" t="s">
        <v>2701</v>
      </c>
      <c r="E53" s="187">
        <v>42019</v>
      </c>
      <c r="F53" s="187">
        <v>42358</v>
      </c>
      <c r="G53" s="164">
        <f t="shared" si="2"/>
        <v>11.3</v>
      </c>
      <c r="H53" s="116" t="s">
        <v>2687</v>
      </c>
      <c r="I53" s="115" t="s">
        <v>421</v>
      </c>
      <c r="J53" s="115" t="s">
        <v>430</v>
      </c>
      <c r="K53" s="117">
        <v>15800000</v>
      </c>
      <c r="L53" s="118" t="s">
        <v>1148</v>
      </c>
      <c r="M53" s="112">
        <v>1</v>
      </c>
      <c r="N53" s="118" t="s">
        <v>27</v>
      </c>
      <c r="O53" s="118" t="s">
        <v>1148</v>
      </c>
      <c r="P53" s="80"/>
    </row>
    <row r="54" spans="1:16" s="7" customFormat="1" ht="24.75" customHeight="1" outlineLevel="1" x14ac:dyDescent="0.25">
      <c r="A54" s="136">
        <v>7</v>
      </c>
      <c r="B54" s="114" t="s">
        <v>2695</v>
      </c>
      <c r="C54" s="118" t="s">
        <v>32</v>
      </c>
      <c r="D54" s="193" t="s">
        <v>2702</v>
      </c>
      <c r="E54" s="187">
        <v>42384</v>
      </c>
      <c r="F54" s="187">
        <v>42719</v>
      </c>
      <c r="G54" s="164">
        <f t="shared" si="2"/>
        <v>11.166666666666666</v>
      </c>
      <c r="H54" s="116" t="s">
        <v>2687</v>
      </c>
      <c r="I54" s="115" t="s">
        <v>421</v>
      </c>
      <c r="J54" s="115" t="s">
        <v>430</v>
      </c>
      <c r="K54" s="117">
        <v>16900000</v>
      </c>
      <c r="L54" s="118" t="s">
        <v>1148</v>
      </c>
      <c r="M54" s="112">
        <v>1</v>
      </c>
      <c r="N54" s="118" t="s">
        <v>27</v>
      </c>
      <c r="O54" s="118" t="s">
        <v>1148</v>
      </c>
      <c r="P54" s="80"/>
    </row>
    <row r="55" spans="1:16" s="7" customFormat="1" ht="24.75" customHeight="1" outlineLevel="1" x14ac:dyDescent="0.25">
      <c r="A55" s="136">
        <v>8</v>
      </c>
      <c r="B55" s="114" t="s">
        <v>2695</v>
      </c>
      <c r="C55" s="118" t="s">
        <v>32</v>
      </c>
      <c r="D55" s="193" t="s">
        <v>2703</v>
      </c>
      <c r="E55" s="187">
        <v>42751</v>
      </c>
      <c r="F55" s="187">
        <v>43084</v>
      </c>
      <c r="G55" s="164">
        <f t="shared" si="2"/>
        <v>11.1</v>
      </c>
      <c r="H55" s="116" t="s">
        <v>2687</v>
      </c>
      <c r="I55" s="115" t="s">
        <v>421</v>
      </c>
      <c r="J55" s="115" t="s">
        <v>430</v>
      </c>
      <c r="K55" s="117">
        <v>18100000</v>
      </c>
      <c r="L55" s="118" t="s">
        <v>1148</v>
      </c>
      <c r="M55" s="112">
        <v>1</v>
      </c>
      <c r="N55" s="118" t="s">
        <v>27</v>
      </c>
      <c r="O55" s="118" t="s">
        <v>1148</v>
      </c>
      <c r="P55" s="80"/>
    </row>
    <row r="56" spans="1:16" s="7" customFormat="1" ht="24.75" customHeight="1" outlineLevel="1" x14ac:dyDescent="0.25">
      <c r="A56" s="136">
        <v>9</v>
      </c>
      <c r="B56" s="114" t="s">
        <v>2695</v>
      </c>
      <c r="C56" s="118" t="s">
        <v>32</v>
      </c>
      <c r="D56" s="193" t="s">
        <v>2704</v>
      </c>
      <c r="E56" s="187">
        <v>43116</v>
      </c>
      <c r="F56" s="187">
        <v>43448</v>
      </c>
      <c r="G56" s="164">
        <f t="shared" si="2"/>
        <v>11.066666666666666</v>
      </c>
      <c r="H56" s="116" t="s">
        <v>2687</v>
      </c>
      <c r="I56" s="115" t="s">
        <v>421</v>
      </c>
      <c r="J56" s="115" t="s">
        <v>430</v>
      </c>
      <c r="K56" s="117">
        <v>19900000</v>
      </c>
      <c r="L56" s="118" t="s">
        <v>1148</v>
      </c>
      <c r="M56" s="112">
        <v>1</v>
      </c>
      <c r="N56" s="118" t="s">
        <v>27</v>
      </c>
      <c r="O56" s="118" t="s">
        <v>1148</v>
      </c>
      <c r="P56" s="80"/>
    </row>
    <row r="57" spans="1:16" s="7" customFormat="1" ht="24.75" customHeight="1" outlineLevel="1" x14ac:dyDescent="0.25">
      <c r="A57" s="136">
        <v>10</v>
      </c>
      <c r="B57" s="114" t="s">
        <v>2695</v>
      </c>
      <c r="C57" s="118" t="s">
        <v>32</v>
      </c>
      <c r="D57" s="193" t="s">
        <v>2705</v>
      </c>
      <c r="E57" s="187">
        <v>43481</v>
      </c>
      <c r="F57" s="187">
        <v>43815</v>
      </c>
      <c r="G57" s="164">
        <f>IF(AND(E57&lt;&gt;"",F57&lt;&gt;""),((F57-E57)/30),"")</f>
        <v>11.133333333333333</v>
      </c>
      <c r="H57" s="116" t="s">
        <v>2687</v>
      </c>
      <c r="I57" s="115" t="s">
        <v>421</v>
      </c>
      <c r="J57" s="115" t="s">
        <v>430</v>
      </c>
      <c r="K57" s="117">
        <v>21250000</v>
      </c>
      <c r="L57" s="118" t="s">
        <v>1148</v>
      </c>
      <c r="M57" s="112">
        <v>1</v>
      </c>
      <c r="N57" s="118" t="s">
        <v>27</v>
      </c>
      <c r="O57" s="118" t="s">
        <v>1148</v>
      </c>
      <c r="P57" s="80"/>
    </row>
    <row r="58" spans="1:16" s="7" customFormat="1" ht="24.75" customHeight="1" outlineLevel="1" x14ac:dyDescent="0.25">
      <c r="A58" s="136">
        <v>11</v>
      </c>
      <c r="B58" s="114"/>
      <c r="C58" s="118"/>
      <c r="D58" s="193"/>
      <c r="E58" s="187"/>
      <c r="F58" s="187"/>
      <c r="G58" s="164" t="str">
        <f>IF(AND(E58&lt;&gt;"",F58&lt;&gt;""),((F58-E58)/30),"")</f>
        <v/>
      </c>
      <c r="H58" s="116"/>
      <c r="I58" s="115"/>
      <c r="J58" s="115"/>
      <c r="K58" s="117"/>
      <c r="L58" s="118"/>
      <c r="M58" s="112"/>
      <c r="N58" s="118"/>
      <c r="O58" s="118"/>
      <c r="P58" s="80"/>
    </row>
    <row r="59" spans="1:16" s="7" customFormat="1" ht="24.75" customHeight="1" outlineLevel="1" x14ac:dyDescent="0.25">
      <c r="A59" s="136">
        <v>12</v>
      </c>
      <c r="B59" s="114"/>
      <c r="C59" s="118"/>
      <c r="D59" s="193"/>
      <c r="E59" s="187"/>
      <c r="F59" s="187"/>
      <c r="G59" s="164" t="str">
        <f t="shared" si="2"/>
        <v/>
      </c>
      <c r="H59" s="116"/>
      <c r="I59" s="115"/>
      <c r="J59" s="115"/>
      <c r="K59" s="117"/>
      <c r="L59" s="118"/>
      <c r="M59" s="112"/>
      <c r="N59" s="118"/>
      <c r="O59" s="118"/>
      <c r="P59" s="80"/>
    </row>
    <row r="60" spans="1:16" s="7" customFormat="1" ht="24.75" customHeight="1" outlineLevel="1" x14ac:dyDescent="0.25">
      <c r="A60" s="136">
        <v>13</v>
      </c>
      <c r="B60" s="114"/>
      <c r="C60" s="118"/>
      <c r="D60" s="193"/>
      <c r="E60" s="187"/>
      <c r="F60" s="187"/>
      <c r="G60" s="164" t="str">
        <f t="shared" si="2"/>
        <v/>
      </c>
      <c r="H60" s="116"/>
      <c r="I60" s="115"/>
      <c r="J60" s="115"/>
      <c r="K60" s="117"/>
      <c r="L60" s="118"/>
      <c r="M60" s="112"/>
      <c r="N60" s="118"/>
      <c r="O60" s="118"/>
      <c r="P60" s="80"/>
    </row>
    <row r="61" spans="1:16" s="7" customFormat="1" ht="24.75" customHeight="1" outlineLevel="1" x14ac:dyDescent="0.25">
      <c r="A61" s="136">
        <v>14</v>
      </c>
      <c r="B61" s="114"/>
      <c r="C61" s="118"/>
      <c r="D61" s="193"/>
      <c r="E61" s="187"/>
      <c r="F61" s="187"/>
      <c r="G61" s="164" t="str">
        <f t="shared" si="2"/>
        <v/>
      </c>
      <c r="H61" s="116"/>
      <c r="I61" s="115"/>
      <c r="J61" s="115"/>
      <c r="K61" s="117"/>
      <c r="L61" s="118"/>
      <c r="M61" s="112"/>
      <c r="N61" s="118"/>
      <c r="O61" s="118"/>
      <c r="P61" s="80"/>
    </row>
    <row r="62" spans="1:16" s="7" customFormat="1" ht="24.75" customHeight="1" outlineLevel="1" x14ac:dyDescent="0.25">
      <c r="A62" s="136">
        <v>15</v>
      </c>
      <c r="B62" s="114"/>
      <c r="C62" s="118"/>
      <c r="D62" s="193"/>
      <c r="E62" s="187"/>
      <c r="F62" s="187"/>
      <c r="G62" s="164" t="str">
        <f t="shared" si="2"/>
        <v/>
      </c>
      <c r="H62" s="116"/>
      <c r="I62" s="115"/>
      <c r="J62" s="115"/>
      <c r="K62" s="117"/>
      <c r="L62" s="118"/>
      <c r="M62" s="112"/>
      <c r="N62" s="118"/>
      <c r="O62" s="118"/>
      <c r="P62" s="80"/>
    </row>
    <row r="63" spans="1:16" s="7" customFormat="1" ht="24.75" customHeight="1" outlineLevel="1" x14ac:dyDescent="0.25">
      <c r="A63" s="136">
        <v>16</v>
      </c>
      <c r="B63" s="114"/>
      <c r="C63" s="118"/>
      <c r="D63" s="193"/>
      <c r="E63" s="187"/>
      <c r="F63" s="187"/>
      <c r="G63" s="164" t="str">
        <f t="shared" si="2"/>
        <v/>
      </c>
      <c r="H63" s="116"/>
      <c r="I63" s="115"/>
      <c r="J63" s="115"/>
      <c r="K63" s="117"/>
      <c r="L63" s="118"/>
      <c r="M63" s="112"/>
      <c r="N63" s="118"/>
      <c r="O63" s="118"/>
      <c r="P63" s="80"/>
    </row>
    <row r="64" spans="1:16" s="7" customFormat="1" ht="24.75" customHeight="1" outlineLevel="1" x14ac:dyDescent="0.25">
      <c r="A64" s="136">
        <v>17</v>
      </c>
      <c r="B64" s="114"/>
      <c r="C64" s="118"/>
      <c r="D64" s="193"/>
      <c r="E64" s="187"/>
      <c r="F64" s="187"/>
      <c r="G64" s="164" t="str">
        <f t="shared" si="2"/>
        <v/>
      </c>
      <c r="H64" s="116"/>
      <c r="I64" s="115"/>
      <c r="J64" s="115"/>
      <c r="K64" s="117"/>
      <c r="L64" s="118"/>
      <c r="M64" s="112"/>
      <c r="N64" s="118"/>
      <c r="O64" s="118"/>
      <c r="P64" s="80"/>
    </row>
    <row r="65" spans="1:16" s="7" customFormat="1" ht="24.75" customHeight="1" outlineLevel="1" x14ac:dyDescent="0.25">
      <c r="A65" s="136">
        <v>18</v>
      </c>
      <c r="B65" s="114"/>
      <c r="C65" s="118"/>
      <c r="D65" s="193"/>
      <c r="E65" s="187"/>
      <c r="F65" s="187"/>
      <c r="G65" s="164" t="str">
        <f t="shared" si="2"/>
        <v/>
      </c>
      <c r="H65" s="116"/>
      <c r="I65" s="115"/>
      <c r="J65" s="115"/>
      <c r="K65" s="117"/>
      <c r="L65" s="118"/>
      <c r="M65" s="112"/>
      <c r="N65" s="118"/>
      <c r="O65" s="118"/>
      <c r="P65" s="80"/>
    </row>
    <row r="66" spans="1:16" s="7" customFormat="1" ht="24.75" customHeight="1" outlineLevel="1" x14ac:dyDescent="0.25">
      <c r="A66" s="136">
        <v>19</v>
      </c>
      <c r="B66" s="114"/>
      <c r="C66" s="118"/>
      <c r="D66" s="193"/>
      <c r="E66" s="187"/>
      <c r="F66" s="187"/>
      <c r="G66" s="164" t="str">
        <f t="shared" si="2"/>
        <v/>
      </c>
      <c r="H66" s="116"/>
      <c r="I66" s="115"/>
      <c r="J66" s="115"/>
      <c r="K66" s="117"/>
      <c r="L66" s="118"/>
      <c r="M66" s="112"/>
      <c r="N66" s="118"/>
      <c r="O66" s="118"/>
      <c r="P66" s="80"/>
    </row>
    <row r="67" spans="1:16" s="7" customFormat="1" ht="24.75" customHeight="1" outlineLevel="1" x14ac:dyDescent="0.25">
      <c r="A67" s="136">
        <v>20</v>
      </c>
      <c r="B67" s="114"/>
      <c r="C67" s="118"/>
      <c r="D67" s="193"/>
      <c r="E67" s="187"/>
      <c r="F67" s="187"/>
      <c r="G67" s="164" t="str">
        <f t="shared" si="2"/>
        <v/>
      </c>
      <c r="H67" s="116"/>
      <c r="I67" s="115"/>
      <c r="J67" s="115"/>
      <c r="K67" s="117"/>
      <c r="L67" s="118"/>
      <c r="M67" s="112"/>
      <c r="N67" s="118"/>
      <c r="O67" s="118"/>
      <c r="P67" s="80"/>
    </row>
    <row r="68" spans="1:16" s="7" customFormat="1" ht="24.75" customHeight="1" outlineLevel="1" x14ac:dyDescent="0.25">
      <c r="A68" s="135">
        <v>21</v>
      </c>
      <c r="B68" s="114"/>
      <c r="C68" s="118"/>
      <c r="D68" s="193"/>
      <c r="E68" s="187"/>
      <c r="F68" s="187"/>
      <c r="G68" s="164" t="str">
        <f t="shared" si="2"/>
        <v/>
      </c>
      <c r="H68" s="116"/>
      <c r="I68" s="115"/>
      <c r="J68" s="115"/>
      <c r="K68" s="117"/>
      <c r="L68" s="118"/>
      <c r="M68" s="112"/>
      <c r="N68" s="118"/>
      <c r="O68" s="118"/>
      <c r="P68" s="80"/>
    </row>
    <row r="69" spans="1:16" s="7" customFormat="1" ht="24.75" customHeight="1" outlineLevel="1" x14ac:dyDescent="0.25">
      <c r="A69" s="135">
        <v>22</v>
      </c>
      <c r="B69" s="114"/>
      <c r="C69" s="118"/>
      <c r="D69" s="193"/>
      <c r="E69" s="187"/>
      <c r="F69" s="187"/>
      <c r="G69" s="164" t="str">
        <f t="shared" si="2"/>
        <v/>
      </c>
      <c r="H69" s="116"/>
      <c r="I69" s="115"/>
      <c r="J69" s="115"/>
      <c r="K69" s="117"/>
      <c r="L69" s="118"/>
      <c r="M69" s="112"/>
      <c r="N69" s="118"/>
      <c r="O69" s="118"/>
      <c r="P69" s="80"/>
    </row>
    <row r="70" spans="1:16" s="7" customFormat="1" ht="24.75" customHeight="1" outlineLevel="1" x14ac:dyDescent="0.25">
      <c r="A70" s="135">
        <v>23</v>
      </c>
      <c r="B70" s="114"/>
      <c r="C70" s="118"/>
      <c r="D70" s="193"/>
      <c r="E70" s="187"/>
      <c r="F70" s="187"/>
      <c r="G70" s="164" t="str">
        <f t="shared" si="2"/>
        <v/>
      </c>
      <c r="H70" s="116"/>
      <c r="I70" s="115"/>
      <c r="J70" s="115"/>
      <c r="K70" s="117"/>
      <c r="L70" s="118"/>
      <c r="M70" s="112"/>
      <c r="N70" s="118"/>
      <c r="O70" s="118"/>
      <c r="P70" s="80"/>
    </row>
    <row r="71" spans="1:16" s="7" customFormat="1" ht="24.75" customHeight="1" outlineLevel="1" x14ac:dyDescent="0.25">
      <c r="A71" s="135">
        <v>24</v>
      </c>
      <c r="B71" s="114"/>
      <c r="C71" s="118"/>
      <c r="D71" s="193"/>
      <c r="E71" s="187"/>
      <c r="F71" s="187"/>
      <c r="G71" s="164" t="str">
        <f t="shared" si="2"/>
        <v/>
      </c>
      <c r="H71" s="116"/>
      <c r="I71" s="115"/>
      <c r="J71" s="115"/>
      <c r="K71" s="117"/>
      <c r="L71" s="118"/>
      <c r="M71" s="112"/>
      <c r="N71" s="118"/>
      <c r="O71" s="118"/>
      <c r="P71" s="80"/>
    </row>
    <row r="72" spans="1:16" s="7" customFormat="1" ht="24.75" customHeight="1" outlineLevel="1" x14ac:dyDescent="0.25">
      <c r="A72" s="136">
        <v>25</v>
      </c>
      <c r="B72" s="114"/>
      <c r="C72" s="118"/>
      <c r="D72" s="193"/>
      <c r="E72" s="187"/>
      <c r="F72" s="187"/>
      <c r="G72" s="164" t="str">
        <f t="shared" si="2"/>
        <v/>
      </c>
      <c r="H72" s="116"/>
      <c r="I72" s="115"/>
      <c r="J72" s="115"/>
      <c r="K72" s="117"/>
      <c r="L72" s="118"/>
      <c r="M72" s="112"/>
      <c r="N72" s="118"/>
      <c r="O72" s="118"/>
      <c r="P72" s="80"/>
    </row>
    <row r="73" spans="1:16" s="7" customFormat="1" ht="24.75" customHeight="1" outlineLevel="1" x14ac:dyDescent="0.25">
      <c r="A73" s="136">
        <v>26</v>
      </c>
      <c r="B73" s="114"/>
      <c r="C73" s="118"/>
      <c r="D73" s="115"/>
      <c r="E73" s="187"/>
      <c r="F73" s="18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87"/>
      <c r="F74" s="18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87"/>
      <c r="F75" s="18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87"/>
      <c r="F76" s="18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87"/>
      <c r="F77" s="18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87"/>
      <c r="F78" s="18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87"/>
      <c r="F79" s="18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87"/>
      <c r="F80" s="18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87"/>
      <c r="F81" s="18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87"/>
      <c r="F82" s="187"/>
      <c r="G82" s="164" t="str">
        <f t="shared" si="2"/>
        <v/>
      </c>
      <c r="H82" s="116"/>
      <c r="I82" s="115"/>
      <c r="J82" s="115"/>
      <c r="K82" s="117"/>
      <c r="L82" s="118"/>
      <c r="M82" s="112"/>
      <c r="N82" s="118"/>
      <c r="O82" s="118"/>
      <c r="P82" s="80"/>
    </row>
    <row r="83" spans="1:16" s="7" customFormat="1" ht="24.75" customHeight="1" outlineLevel="1" x14ac:dyDescent="0.25">
      <c r="A83" s="136">
        <v>36</v>
      </c>
      <c r="B83" s="116"/>
      <c r="C83" s="118"/>
      <c r="D83" s="115"/>
      <c r="E83" s="187"/>
      <c r="F83" s="187"/>
      <c r="G83" s="164" t="str">
        <f t="shared" si="2"/>
        <v/>
      </c>
      <c r="H83" s="116"/>
      <c r="I83" s="115"/>
      <c r="J83" s="115"/>
      <c r="K83" s="66"/>
      <c r="L83" s="118"/>
      <c r="M83" s="67"/>
      <c r="N83" s="118"/>
      <c r="O83" s="118"/>
      <c r="P83" s="80"/>
    </row>
    <row r="84" spans="1:16" s="7" customFormat="1" ht="24.75" customHeight="1" outlineLevel="1" x14ac:dyDescent="0.25">
      <c r="A84" s="136">
        <v>37</v>
      </c>
      <c r="B84" s="116"/>
      <c r="C84" s="118"/>
      <c r="D84" s="115"/>
      <c r="E84" s="187"/>
      <c r="F84" s="187"/>
      <c r="G84" s="164" t="str">
        <f t="shared" si="2"/>
        <v/>
      </c>
      <c r="H84" s="116"/>
      <c r="I84" s="115"/>
      <c r="J84" s="115"/>
      <c r="K84" s="117"/>
      <c r="L84" s="118"/>
      <c r="M84" s="67"/>
      <c r="N84" s="118"/>
      <c r="O84" s="118"/>
      <c r="P84" s="80"/>
    </row>
    <row r="85" spans="1:16" s="7" customFormat="1" ht="24.75" customHeight="1" outlineLevel="1" x14ac:dyDescent="0.25">
      <c r="A85" s="136">
        <v>38</v>
      </c>
      <c r="B85" s="116"/>
      <c r="C85" s="118"/>
      <c r="D85" s="115"/>
      <c r="E85" s="187"/>
      <c r="F85" s="187"/>
      <c r="G85" s="164" t="str">
        <f t="shared" si="2"/>
        <v/>
      </c>
      <c r="H85" s="116"/>
      <c r="I85" s="115"/>
      <c r="J85" s="115"/>
      <c r="K85" s="117"/>
      <c r="L85" s="118"/>
      <c r="M85" s="67"/>
      <c r="N85" s="118"/>
      <c r="O85" s="118"/>
      <c r="P85" s="80"/>
    </row>
    <row r="86" spans="1:16" s="7" customFormat="1" ht="24.75" customHeight="1" outlineLevel="1" x14ac:dyDescent="0.25">
      <c r="A86" s="136">
        <v>39</v>
      </c>
      <c r="B86" s="116"/>
      <c r="C86" s="118"/>
      <c r="D86" s="115"/>
      <c r="E86" s="187"/>
      <c r="F86" s="187"/>
      <c r="G86" s="164" t="str">
        <f t="shared" si="2"/>
        <v/>
      </c>
      <c r="H86" s="116"/>
      <c r="I86" s="115"/>
      <c r="J86" s="115"/>
      <c r="K86" s="117"/>
      <c r="L86" s="118"/>
      <c r="M86" s="67"/>
      <c r="N86" s="118"/>
      <c r="O86" s="118"/>
      <c r="P86" s="80"/>
    </row>
    <row r="87" spans="1:16" s="7" customFormat="1" ht="24.75" customHeight="1" outlineLevel="1" x14ac:dyDescent="0.25">
      <c r="A87" s="136">
        <v>40</v>
      </c>
      <c r="B87" s="116"/>
      <c r="C87" s="118"/>
      <c r="D87" s="115"/>
      <c r="E87" s="187"/>
      <c r="F87" s="187"/>
      <c r="G87" s="164" t="str">
        <f t="shared" si="2"/>
        <v/>
      </c>
      <c r="H87" s="116"/>
      <c r="I87" s="115"/>
      <c r="J87" s="115"/>
      <c r="K87" s="117"/>
      <c r="L87" s="118"/>
      <c r="M87" s="67"/>
      <c r="N87" s="118"/>
      <c r="O87" s="118"/>
      <c r="P87" s="80"/>
    </row>
    <row r="88" spans="1:16" s="7" customFormat="1" ht="24.75" customHeight="1" outlineLevel="1" x14ac:dyDescent="0.25">
      <c r="A88" s="135">
        <v>41</v>
      </c>
      <c r="B88" s="116"/>
      <c r="C88" s="118"/>
      <c r="D88" s="115"/>
      <c r="E88" s="187"/>
      <c r="F88" s="187"/>
      <c r="G88" s="164" t="str">
        <f t="shared" si="2"/>
        <v/>
      </c>
      <c r="H88" s="116"/>
      <c r="I88" s="115"/>
      <c r="J88" s="115"/>
      <c r="K88" s="117"/>
      <c r="L88" s="118"/>
      <c r="M88" s="67"/>
      <c r="N88" s="118"/>
      <c r="O88" s="118"/>
      <c r="P88" s="80"/>
    </row>
    <row r="89" spans="1:16" s="7" customFormat="1" ht="24.75" customHeight="1" outlineLevel="1" x14ac:dyDescent="0.25">
      <c r="A89" s="135">
        <v>42</v>
      </c>
      <c r="B89" s="116"/>
      <c r="C89" s="118"/>
      <c r="D89" s="115"/>
      <c r="E89" s="187"/>
      <c r="F89" s="187"/>
      <c r="G89" s="164" t="str">
        <f t="shared" si="2"/>
        <v/>
      </c>
      <c r="H89" s="116"/>
      <c r="I89" s="115"/>
      <c r="J89" s="115"/>
      <c r="K89" s="117"/>
      <c r="L89" s="118"/>
      <c r="M89" s="67"/>
      <c r="N89" s="118"/>
      <c r="O89" s="118"/>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68"/>
      <c r="L114" s="101" t="str">
        <f>+IF(AND(K114&gt;0,O114="Ejecución"),(K114/877802)*Tabla28[[#This Row],[% participación]],IF(AND(K114&gt;0,O114&lt;&gt;"Ejecución"),"-",""))</f>
        <v/>
      </c>
      <c r="M114" s="118"/>
      <c r="N114" s="173"/>
      <c r="O114" s="169" t="s">
        <v>1150</v>
      </c>
      <c r="P114" s="79"/>
    </row>
    <row r="115" spans="1:16" s="6" customFormat="1" ht="24.75" customHeight="1" x14ac:dyDescent="0.25">
      <c r="A115" s="135">
        <v>2</v>
      </c>
      <c r="B115" s="167" t="s">
        <v>2672</v>
      </c>
      <c r="C115" s="168" t="s">
        <v>31</v>
      </c>
      <c r="D115" s="115"/>
      <c r="E115" s="137"/>
      <c r="F115" s="137"/>
      <c r="G115" s="164" t="str">
        <f t="shared" ref="G115:G116" si="3">IF(AND(E115&lt;&gt;"",F115&lt;&gt;""),((F115-E115)/30),"")</f>
        <v/>
      </c>
      <c r="H115" s="116"/>
      <c r="I115" s="115"/>
      <c r="J115" s="115"/>
      <c r="K115" s="68"/>
      <c r="L115" s="101" t="str">
        <f>+IF(AND(K115&gt;0,O115="Ejecución"),(K115/877802)*Tabla28[[#This Row],[% participación]],IF(AND(K115&gt;0,O115&lt;&gt;"Ejecución"),"-",""))</f>
        <v/>
      </c>
      <c r="M115" s="118"/>
      <c r="N115" s="173"/>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+IF(AND(K116&gt;0,O116="Ejecución"),(K116/877802)*Tabla28[[#This Row],[% participación]],IF(AND(K116&gt;0,O116&lt;&gt;"Ejecución"),"-",""))</f>
        <v/>
      </c>
      <c r="M116" s="118"/>
      <c r="N116" s="173"/>
      <c r="O116" s="169" t="s">
        <v>1150</v>
      </c>
      <c r="P116" s="79"/>
    </row>
    <row r="117" spans="1:16" s="6" customFormat="1" ht="24.75" customHeight="1" outlineLevel="1" x14ac:dyDescent="0.25">
      <c r="A117" s="135">
        <v>4</v>
      </c>
      <c r="B117" s="167" t="s">
        <v>2672</v>
      </c>
      <c r="C117" s="168" t="s">
        <v>31</v>
      </c>
      <c r="D117" s="115"/>
      <c r="E117" s="137"/>
      <c r="F117" s="137"/>
      <c r="G117" s="164" t="str">
        <f t="shared" ref="G117:G159" si="4">IF(AND(E117&lt;&gt;"",F117&lt;&gt;""),((F117-E117)/30),"")</f>
        <v/>
      </c>
      <c r="H117" s="116"/>
      <c r="I117" s="115"/>
      <c r="J117" s="115"/>
      <c r="K117" s="68"/>
      <c r="L117" s="101" t="str">
        <f>+IF(AND(K117&gt;0,O117="Ejecución"),(K117/877802)*Tabla28[[#This Row],[% participación]],IF(AND(K117&gt;0,O117&lt;&gt;"Ejecución"),"-",""))</f>
        <v/>
      </c>
      <c r="M117" s="118"/>
      <c r="N117" s="173"/>
      <c r="O117" s="169" t="s">
        <v>1150</v>
      </c>
      <c r="P117" s="79"/>
    </row>
    <row r="118" spans="1:16" s="7" customFormat="1" ht="24.75" customHeight="1" outlineLevel="1" x14ac:dyDescent="0.25">
      <c r="A118" s="136">
        <v>5</v>
      </c>
      <c r="B118" s="167" t="s">
        <v>2672</v>
      </c>
      <c r="C118" s="168" t="s">
        <v>31</v>
      </c>
      <c r="D118" s="115"/>
      <c r="E118" s="137"/>
      <c r="F118" s="137"/>
      <c r="G118" s="164" t="str">
        <f t="shared" si="4"/>
        <v/>
      </c>
      <c r="H118" s="116"/>
      <c r="I118" s="115"/>
      <c r="J118" s="115"/>
      <c r="K118" s="68"/>
      <c r="L118" s="101" t="str">
        <f>+IF(AND(K118&gt;0,O118="Ejecución"),(K118/877802)*Tabla28[[#This Row],[% participación]],IF(AND(K118&gt;0,O118&lt;&gt;"Ejecución"),"-",""))</f>
        <v/>
      </c>
      <c r="M118" s="118"/>
      <c r="N118" s="173"/>
      <c r="O118" s="169" t="s">
        <v>1150</v>
      </c>
      <c r="P118" s="80"/>
    </row>
    <row r="119" spans="1:16" s="7" customFormat="1" ht="24.75" customHeight="1" outlineLevel="1" x14ac:dyDescent="0.25">
      <c r="A119" s="136">
        <v>6</v>
      </c>
      <c r="B119" s="167" t="s">
        <v>2672</v>
      </c>
      <c r="C119" s="168" t="s">
        <v>31</v>
      </c>
      <c r="D119" s="115"/>
      <c r="E119" s="115"/>
      <c r="F119" s="137"/>
      <c r="G119" s="164" t="str">
        <f t="shared" si="4"/>
        <v/>
      </c>
      <c r="H119" s="116"/>
      <c r="I119" s="115"/>
      <c r="J119" s="115"/>
      <c r="K119" s="68"/>
      <c r="L119" s="101" t="str">
        <f>+IF(AND(K119&gt;0,O119="Ejecución"),(K119/877802)*Tabla28[[#This Row],[% participación]],IF(AND(K119&gt;0,O119&lt;&gt;"Ejecución"),"-",""))</f>
        <v/>
      </c>
      <c r="M119" s="118"/>
      <c r="N119" s="173"/>
      <c r="O119" s="169" t="s">
        <v>1150</v>
      </c>
      <c r="P119" s="80"/>
    </row>
    <row r="120" spans="1:16" s="7" customFormat="1" ht="24.75" customHeight="1" outlineLevel="1" x14ac:dyDescent="0.25">
      <c r="A120" s="136">
        <v>7</v>
      </c>
      <c r="B120" s="167" t="s">
        <v>2672</v>
      </c>
      <c r="C120" s="168" t="s">
        <v>31</v>
      </c>
      <c r="D120" s="115"/>
      <c r="E120" s="115"/>
      <c r="F120" s="137"/>
      <c r="G120" s="164" t="str">
        <f t="shared" si="4"/>
        <v/>
      </c>
      <c r="H120" s="116"/>
      <c r="I120" s="115"/>
      <c r="J120" s="115"/>
      <c r="K120" s="68"/>
      <c r="L120" s="101" t="str">
        <f>+IF(AND(K120&gt;0,O120="Ejecución"),(K120/877802)*Tabla28[[#This Row],[% participación]],IF(AND(K120&gt;0,O120&lt;&gt;"Ejecución"),"-",""))</f>
        <v/>
      </c>
      <c r="M120" s="118"/>
      <c r="N120" s="173"/>
      <c r="O120" s="169" t="s">
        <v>1150</v>
      </c>
      <c r="P120" s="80"/>
    </row>
    <row r="121" spans="1:16" s="7" customFormat="1" ht="24.75" customHeight="1" outlineLevel="1" x14ac:dyDescent="0.25">
      <c r="A121" s="136">
        <v>8</v>
      </c>
      <c r="B121" s="167" t="s">
        <v>2672</v>
      </c>
      <c r="C121" s="168" t="s">
        <v>31</v>
      </c>
      <c r="D121" s="115"/>
      <c r="E121" s="115"/>
      <c r="F121" s="137"/>
      <c r="G121" s="164" t="str">
        <f t="shared" si="4"/>
        <v/>
      </c>
      <c r="H121" s="116"/>
      <c r="I121" s="115"/>
      <c r="J121" s="115"/>
      <c r="K121" s="68"/>
      <c r="L121" s="101" t="str">
        <f>+IF(AND(K121&gt;0,O121="Ejecución"),(K121/877802)*Tabla28[[#This Row],[% participación]],IF(AND(K121&gt;0,O121&lt;&gt;"Ejecución"),"-",""))</f>
        <v/>
      </c>
      <c r="M121" s="118"/>
      <c r="N121" s="173"/>
      <c r="O121" s="169" t="s">
        <v>1150</v>
      </c>
      <c r="P121" s="80"/>
    </row>
    <row r="122" spans="1:16" s="7" customFormat="1" ht="24.75" customHeight="1" outlineLevel="1" x14ac:dyDescent="0.25">
      <c r="A122" s="136">
        <v>9</v>
      </c>
      <c r="B122" s="167" t="s">
        <v>2672</v>
      </c>
      <c r="C122" s="168" t="s">
        <v>31</v>
      </c>
      <c r="D122" s="115"/>
      <c r="E122" s="115"/>
      <c r="F122" s="137"/>
      <c r="G122" s="164" t="str">
        <f t="shared" si="4"/>
        <v/>
      </c>
      <c r="H122" s="116"/>
      <c r="I122" s="115"/>
      <c r="J122" s="115"/>
      <c r="K122" s="68"/>
      <c r="L122" s="101" t="str">
        <f>+IF(AND(K122&gt;0,O122="Ejecución"),(K122/877802)*Tabla28[[#This Row],[% participación]],IF(AND(K122&gt;0,O122&lt;&gt;"Ejecución"),"-",""))</f>
        <v/>
      </c>
      <c r="M122" s="118"/>
      <c r="N122" s="173"/>
      <c r="O122" s="169" t="s">
        <v>1150</v>
      </c>
      <c r="P122" s="80"/>
    </row>
    <row r="123" spans="1:16" s="7" customFormat="1" ht="24.75" customHeight="1" outlineLevel="1" x14ac:dyDescent="0.25">
      <c r="A123" s="136">
        <v>10</v>
      </c>
      <c r="B123" s="167" t="s">
        <v>2672</v>
      </c>
      <c r="C123" s="168" t="s">
        <v>31</v>
      </c>
      <c r="D123" s="115"/>
      <c r="E123" s="115"/>
      <c r="F123" s="137"/>
      <c r="G123" s="164" t="str">
        <f t="shared" si="4"/>
        <v/>
      </c>
      <c r="H123" s="116"/>
      <c r="I123" s="115"/>
      <c r="J123" s="115"/>
      <c r="K123" s="68"/>
      <c r="L123" s="101" t="str">
        <f>+IF(AND(K123&gt;0,O123="Ejecución"),(K123/877802)*Tabla28[[#This Row],[% participación]],IF(AND(K123&gt;0,O123&lt;&gt;"Ejecución"),"-",""))</f>
        <v/>
      </c>
      <c r="M123" s="118"/>
      <c r="N123" s="173"/>
      <c r="O123" s="169" t="s">
        <v>1150</v>
      </c>
      <c r="P123" s="80"/>
    </row>
    <row r="124" spans="1:16" s="7" customFormat="1" ht="24.75" customHeight="1" outlineLevel="1" x14ac:dyDescent="0.25">
      <c r="A124" s="136">
        <v>11</v>
      </c>
      <c r="B124" s="167" t="s">
        <v>2672</v>
      </c>
      <c r="C124" s="168" t="s">
        <v>31</v>
      </c>
      <c r="D124" s="115"/>
      <c r="E124" s="115"/>
      <c r="F124" s="137"/>
      <c r="G124" s="164" t="str">
        <f t="shared" si="4"/>
        <v/>
      </c>
      <c r="H124" s="116"/>
      <c r="I124" s="115"/>
      <c r="J124" s="115"/>
      <c r="K124" s="68"/>
      <c r="L124" s="101" t="str">
        <f>+IF(AND(K124&gt;0,O124="Ejecución"),(K124/877802)*Tabla28[[#This Row],[% participación]],IF(AND(K124&gt;0,O124&lt;&gt;"Ejecución"),"-",""))</f>
        <v/>
      </c>
      <c r="M124" s="118"/>
      <c r="N124" s="173"/>
      <c r="O124" s="169" t="s">
        <v>1150</v>
      </c>
      <c r="P124" s="80"/>
    </row>
    <row r="125" spans="1:16" s="7" customFormat="1" ht="24.75" customHeight="1" outlineLevel="1" x14ac:dyDescent="0.25">
      <c r="A125" s="136">
        <v>12</v>
      </c>
      <c r="B125" s="167" t="s">
        <v>2672</v>
      </c>
      <c r="C125" s="168" t="s">
        <v>31</v>
      </c>
      <c r="D125" s="115"/>
      <c r="E125" s="115"/>
      <c r="F125" s="137"/>
      <c r="G125" s="164" t="str">
        <f t="shared" si="4"/>
        <v/>
      </c>
      <c r="H125" s="116"/>
      <c r="I125" s="115"/>
      <c r="J125" s="115"/>
      <c r="K125" s="68"/>
      <c r="L125" s="101" t="str">
        <f>+IF(AND(K125&gt;0,O125="Ejecución"),(K125/877802)*Tabla28[[#This Row],[% participación]],IF(AND(K125&gt;0,O125&lt;&gt;"Ejecución"),"-",""))</f>
        <v/>
      </c>
      <c r="M125" s="118"/>
      <c r="N125" s="173"/>
      <c r="O125" s="169" t="s">
        <v>1150</v>
      </c>
      <c r="P125" s="80"/>
    </row>
    <row r="126" spans="1:16" s="7" customFormat="1" ht="24.75" customHeight="1" outlineLevel="1" x14ac:dyDescent="0.25">
      <c r="A126" s="136">
        <v>13</v>
      </c>
      <c r="B126" s="167" t="s">
        <v>2672</v>
      </c>
      <c r="C126" s="168" t="s">
        <v>31</v>
      </c>
      <c r="D126" s="115"/>
      <c r="E126" s="115"/>
      <c r="F126" s="137"/>
      <c r="G126" s="164" t="str">
        <f t="shared" si="4"/>
        <v/>
      </c>
      <c r="H126" s="116"/>
      <c r="I126" s="115"/>
      <c r="J126" s="115"/>
      <c r="K126" s="68"/>
      <c r="L126" s="101" t="str">
        <f>+IF(AND(K126&gt;0,O126="Ejecución"),(K126/877802)*Tabla28[[#This Row],[% participación]],IF(AND(K126&gt;0,O126&lt;&gt;"Ejecución"),"-",""))</f>
        <v/>
      </c>
      <c r="M126" s="118"/>
      <c r="N126" s="173"/>
      <c r="O126" s="169" t="s">
        <v>1150</v>
      </c>
      <c r="P126" s="80"/>
    </row>
    <row r="127" spans="1:16" s="7" customFormat="1" ht="24.75" customHeight="1" outlineLevel="1" x14ac:dyDescent="0.25">
      <c r="A127" s="136">
        <v>14</v>
      </c>
      <c r="B127" s="167" t="s">
        <v>2672</v>
      </c>
      <c r="C127" s="168" t="s">
        <v>31</v>
      </c>
      <c r="D127" s="115"/>
      <c r="E127" s="115"/>
      <c r="F127" s="137"/>
      <c r="G127" s="164" t="str">
        <f t="shared" si="4"/>
        <v/>
      </c>
      <c r="H127" s="116"/>
      <c r="I127" s="115"/>
      <c r="J127" s="115"/>
      <c r="K127" s="68"/>
      <c r="L127" s="101" t="str">
        <f>+IF(AND(K127&gt;0,O127="Ejecución"),(K127/877802)*Tabla28[[#This Row],[% participación]],IF(AND(K127&gt;0,O127&lt;&gt;"Ejecución"),"-",""))</f>
        <v/>
      </c>
      <c r="M127" s="118"/>
      <c r="N127" s="173"/>
      <c r="O127" s="169" t="s">
        <v>1150</v>
      </c>
      <c r="P127" s="80"/>
    </row>
    <row r="128" spans="1:16" s="7" customFormat="1" ht="24.75" customHeight="1" outlineLevel="1" x14ac:dyDescent="0.25">
      <c r="A128" s="136">
        <v>15</v>
      </c>
      <c r="B128" s="167" t="s">
        <v>2672</v>
      </c>
      <c r="C128" s="168" t="s">
        <v>31</v>
      </c>
      <c r="D128" s="115"/>
      <c r="E128" s="115"/>
      <c r="F128" s="137"/>
      <c r="G128" s="164" t="str">
        <f t="shared" si="4"/>
        <v/>
      </c>
      <c r="H128" s="116"/>
      <c r="I128" s="115"/>
      <c r="J128" s="115"/>
      <c r="K128" s="68"/>
      <c r="L128" s="101" t="str">
        <f>+IF(AND(K128&gt;0,O128="Ejecución"),(K128/877802)*Tabla28[[#This Row],[% participación]],IF(AND(K128&gt;0,O128&lt;&gt;"Ejecución"),"-",""))</f>
        <v/>
      </c>
      <c r="M128" s="118"/>
      <c r="N128" s="173"/>
      <c r="O128" s="169" t="s">
        <v>1150</v>
      </c>
      <c r="P128" s="80"/>
    </row>
    <row r="129" spans="1:16" s="7" customFormat="1" ht="24.75" customHeight="1" outlineLevel="1" x14ac:dyDescent="0.25">
      <c r="A129" s="136">
        <v>16</v>
      </c>
      <c r="B129" s="167" t="s">
        <v>2672</v>
      </c>
      <c r="C129" s="168" t="s">
        <v>31</v>
      </c>
      <c r="D129" s="115"/>
      <c r="E129" s="115"/>
      <c r="F129" s="137"/>
      <c r="G129" s="164" t="str">
        <f t="shared" si="4"/>
        <v/>
      </c>
      <c r="H129" s="116"/>
      <c r="I129" s="115"/>
      <c r="J129" s="115"/>
      <c r="K129" s="68"/>
      <c r="L129" s="101" t="str">
        <f>+IF(AND(K129&gt;0,O129="Ejecución"),(K129/877802)*Tabla28[[#This Row],[% participación]],IF(AND(K129&gt;0,O129&lt;&gt;"Ejecución"),"-",""))</f>
        <v/>
      </c>
      <c r="M129" s="118"/>
      <c r="N129" s="173"/>
      <c r="O129" s="169" t="s">
        <v>1150</v>
      </c>
      <c r="P129" s="80"/>
    </row>
    <row r="130" spans="1:16" s="7" customFormat="1" ht="24.75" customHeight="1" outlineLevel="1" x14ac:dyDescent="0.25">
      <c r="A130" s="136">
        <v>17</v>
      </c>
      <c r="B130" s="167" t="s">
        <v>2672</v>
      </c>
      <c r="C130" s="168" t="s">
        <v>31</v>
      </c>
      <c r="D130" s="115"/>
      <c r="E130" s="115"/>
      <c r="F130" s="137"/>
      <c r="G130" s="164" t="str">
        <f t="shared" si="4"/>
        <v/>
      </c>
      <c r="H130" s="116"/>
      <c r="I130" s="115"/>
      <c r="J130" s="115"/>
      <c r="K130" s="68"/>
      <c r="L130" s="101" t="str">
        <f>+IF(AND(K130&gt;0,O130="Ejecución"),(K130/877802)*Tabla28[[#This Row],[% participación]],IF(AND(K130&gt;0,O130&lt;&gt;"Ejecución"),"-",""))</f>
        <v/>
      </c>
      <c r="M130" s="118"/>
      <c r="N130" s="173"/>
      <c r="O130" s="169" t="s">
        <v>1150</v>
      </c>
      <c r="P130" s="80"/>
    </row>
    <row r="131" spans="1:16" s="7" customFormat="1" ht="24.75" customHeight="1" outlineLevel="1" x14ac:dyDescent="0.25">
      <c r="A131" s="136">
        <v>18</v>
      </c>
      <c r="B131" s="167" t="s">
        <v>2672</v>
      </c>
      <c r="C131" s="168" t="s">
        <v>31</v>
      </c>
      <c r="D131" s="115"/>
      <c r="E131" s="115"/>
      <c r="F131" s="137"/>
      <c r="G131" s="164" t="str">
        <f t="shared" si="4"/>
        <v/>
      </c>
      <c r="H131" s="116"/>
      <c r="I131" s="115"/>
      <c r="J131" s="115"/>
      <c r="K131" s="68"/>
      <c r="L131" s="101" t="str">
        <f>+IF(AND(K131&gt;0,O131="Ejecución"),(K131/877802)*Tabla28[[#This Row],[% participación]],IF(AND(K131&gt;0,O131&lt;&gt;"Ejecución"),"-",""))</f>
        <v/>
      </c>
      <c r="M131" s="118"/>
      <c r="N131" s="173"/>
      <c r="O131" s="169" t="s">
        <v>1150</v>
      </c>
      <c r="P131" s="80"/>
    </row>
    <row r="132" spans="1:16" s="7" customFormat="1" ht="24.75" customHeight="1" outlineLevel="1" x14ac:dyDescent="0.25">
      <c r="A132" s="136">
        <v>19</v>
      </c>
      <c r="B132" s="167" t="s">
        <v>2672</v>
      </c>
      <c r="C132" s="168" t="s">
        <v>31</v>
      </c>
      <c r="D132" s="115"/>
      <c r="E132" s="115"/>
      <c r="F132" s="137"/>
      <c r="G132" s="164" t="str">
        <f t="shared" si="4"/>
        <v/>
      </c>
      <c r="H132" s="116"/>
      <c r="I132" s="115"/>
      <c r="J132" s="115"/>
      <c r="K132" s="68"/>
      <c r="L132" s="101" t="str">
        <f>+IF(AND(K132&gt;0,O132="Ejecución"),(K132/877802)*Tabla28[[#This Row],[% participación]],IF(AND(K132&gt;0,O132&lt;&gt;"Ejecución"),"-",""))</f>
        <v/>
      </c>
      <c r="M132" s="118"/>
      <c r="N132" s="173"/>
      <c r="O132" s="169" t="s">
        <v>1150</v>
      </c>
      <c r="P132" s="80"/>
    </row>
    <row r="133" spans="1:16" s="7" customFormat="1" ht="24.75" customHeight="1" outlineLevel="1" x14ac:dyDescent="0.25">
      <c r="A133" s="136">
        <v>20</v>
      </c>
      <c r="B133" s="167" t="s">
        <v>2672</v>
      </c>
      <c r="C133" s="168" t="s">
        <v>31</v>
      </c>
      <c r="D133" s="115"/>
      <c r="E133" s="115"/>
      <c r="F133" s="137"/>
      <c r="G133" s="164" t="str">
        <f t="shared" si="4"/>
        <v/>
      </c>
      <c r="H133" s="116"/>
      <c r="I133" s="115"/>
      <c r="J133" s="115"/>
      <c r="K133" s="68"/>
      <c r="L133" s="101" t="str">
        <f>+IF(AND(K133&gt;0,O133="Ejecución"),(K133/877802)*Tabla28[[#This Row],[% participación]],IF(AND(K133&gt;0,O133&lt;&gt;"Ejecución"),"-",""))</f>
        <v/>
      </c>
      <c r="M133" s="118"/>
      <c r="N133" s="173"/>
      <c r="O133" s="169" t="s">
        <v>1150</v>
      </c>
      <c r="P133" s="80"/>
    </row>
    <row r="134" spans="1:16" s="7" customFormat="1" ht="24.75" customHeight="1" outlineLevel="1" x14ac:dyDescent="0.25">
      <c r="A134" s="136">
        <v>21</v>
      </c>
      <c r="B134" s="167" t="s">
        <v>2672</v>
      </c>
      <c r="C134" s="168" t="s">
        <v>31</v>
      </c>
      <c r="D134" s="115"/>
      <c r="E134" s="115"/>
      <c r="F134" s="137"/>
      <c r="G134" s="164" t="str">
        <f t="shared" si="4"/>
        <v/>
      </c>
      <c r="H134" s="116"/>
      <c r="I134" s="115"/>
      <c r="J134" s="115"/>
      <c r="K134" s="68"/>
      <c r="L134" s="101" t="str">
        <f>+IF(AND(K134&gt;0,O134="Ejecución"),(K134/877802)*Tabla28[[#This Row],[% participación]],IF(AND(K134&gt;0,O134&lt;&gt;"Ejecución"),"-",""))</f>
        <v/>
      </c>
      <c r="M134" s="118"/>
      <c r="N134" s="173"/>
      <c r="O134" s="169" t="s">
        <v>1150</v>
      </c>
      <c r="P134" s="80"/>
    </row>
    <row r="135" spans="1:16" s="7" customFormat="1" ht="24.75" customHeight="1" outlineLevel="1" x14ac:dyDescent="0.25">
      <c r="A135" s="136">
        <v>22</v>
      </c>
      <c r="B135" s="167" t="s">
        <v>2672</v>
      </c>
      <c r="C135" s="168" t="s">
        <v>31</v>
      </c>
      <c r="D135" s="115"/>
      <c r="E135" s="115"/>
      <c r="F135" s="137"/>
      <c r="G135" s="164" t="str">
        <f t="shared" si="4"/>
        <v/>
      </c>
      <c r="H135" s="116"/>
      <c r="I135" s="115"/>
      <c r="J135" s="115"/>
      <c r="K135" s="68"/>
      <c r="L135" s="101" t="str">
        <f>+IF(AND(K135&gt;0,O135="Ejecución"),(K135/877802)*Tabla28[[#This Row],[% participación]],IF(AND(K135&gt;0,O135&lt;&gt;"Ejecución"),"-",""))</f>
        <v/>
      </c>
      <c r="M135" s="118"/>
      <c r="N135" s="173"/>
      <c r="O135" s="169" t="s">
        <v>1150</v>
      </c>
      <c r="P135" s="80"/>
    </row>
    <row r="136" spans="1:16" s="7" customFormat="1" ht="24.75" customHeight="1" outlineLevel="1" x14ac:dyDescent="0.25">
      <c r="A136" s="136">
        <v>23</v>
      </c>
      <c r="B136" s="167" t="s">
        <v>2672</v>
      </c>
      <c r="C136" s="168" t="s">
        <v>31</v>
      </c>
      <c r="D136" s="115"/>
      <c r="E136" s="115"/>
      <c r="F136" s="137"/>
      <c r="G136" s="164" t="str">
        <f t="shared" si="4"/>
        <v/>
      </c>
      <c r="H136" s="116"/>
      <c r="I136" s="115"/>
      <c r="J136" s="115"/>
      <c r="K136" s="68"/>
      <c r="L136" s="101" t="str">
        <f>+IF(AND(K136&gt;0,O136="Ejecución"),(K136/877802)*Tabla28[[#This Row],[% participación]],IF(AND(K136&gt;0,O136&lt;&gt;"Ejecución"),"-",""))</f>
        <v/>
      </c>
      <c r="M136" s="118"/>
      <c r="N136" s="173"/>
      <c r="O136" s="169" t="s">
        <v>1150</v>
      </c>
      <c r="P136" s="80"/>
    </row>
    <row r="137" spans="1:16" s="7" customFormat="1" ht="24.75" customHeight="1" outlineLevel="1" x14ac:dyDescent="0.25">
      <c r="A137" s="136">
        <v>24</v>
      </c>
      <c r="B137" s="167" t="s">
        <v>2672</v>
      </c>
      <c r="C137" s="168" t="s">
        <v>31</v>
      </c>
      <c r="D137" s="115"/>
      <c r="E137" s="115"/>
      <c r="F137" s="137"/>
      <c r="G137" s="164" t="str">
        <f t="shared" si="4"/>
        <v/>
      </c>
      <c r="H137" s="116"/>
      <c r="I137" s="115"/>
      <c r="J137" s="115"/>
      <c r="K137" s="68"/>
      <c r="L137" s="101" t="str">
        <f>+IF(AND(K137&gt;0,O137="Ejecución"),(K137/877802)*Tabla28[[#This Row],[% participación]],IF(AND(K137&gt;0,O137&lt;&gt;"Ejecución"),"-",""))</f>
        <v/>
      </c>
      <c r="M137" s="118"/>
      <c r="N137" s="173"/>
      <c r="O137" s="169" t="s">
        <v>1150</v>
      </c>
      <c r="P137" s="80"/>
    </row>
    <row r="138" spans="1:16" s="7" customFormat="1" ht="24.75" customHeight="1" outlineLevel="1" x14ac:dyDescent="0.25">
      <c r="A138" s="136">
        <v>25</v>
      </c>
      <c r="B138" s="167" t="s">
        <v>2672</v>
      </c>
      <c r="C138" s="168" t="s">
        <v>31</v>
      </c>
      <c r="D138" s="115"/>
      <c r="E138" s="115"/>
      <c r="F138" s="137"/>
      <c r="G138" s="164" t="str">
        <f t="shared" si="4"/>
        <v/>
      </c>
      <c r="H138" s="116"/>
      <c r="I138" s="115"/>
      <c r="J138" s="115"/>
      <c r="K138" s="68"/>
      <c r="L138" s="101" t="str">
        <f>+IF(AND(K138&gt;0,O138="Ejecución"),(K138/877802)*Tabla28[[#This Row],[% participación]],IF(AND(K138&gt;0,O138&lt;&gt;"Ejecución"),"-",""))</f>
        <v/>
      </c>
      <c r="M138" s="118"/>
      <c r="N138" s="173"/>
      <c r="O138" s="169" t="s">
        <v>1150</v>
      </c>
      <c r="P138" s="80"/>
    </row>
    <row r="139" spans="1:16" s="7" customFormat="1" ht="24.75" customHeight="1" outlineLevel="1" x14ac:dyDescent="0.25">
      <c r="A139" s="136">
        <v>26</v>
      </c>
      <c r="B139" s="167" t="s">
        <v>2672</v>
      </c>
      <c r="C139" s="168" t="s">
        <v>31</v>
      </c>
      <c r="D139" s="115"/>
      <c r="E139" s="137"/>
      <c r="F139" s="137"/>
      <c r="G139" s="164" t="str">
        <f t="shared" si="4"/>
        <v/>
      </c>
      <c r="H139" s="64"/>
      <c r="I139" s="63"/>
      <c r="J139" s="63"/>
      <c r="K139" s="68"/>
      <c r="L139" s="101" t="str">
        <f>+IF(AND(K139&gt;0,O139="Ejecución"),(K139/877802)*Tabla28[[#This Row],[% participación]],IF(AND(K139&gt;0,O139&lt;&gt;"Ejecución"),"-",""))</f>
        <v/>
      </c>
      <c r="M139" s="65"/>
      <c r="N139" s="173"/>
      <c r="O139" s="169" t="s">
        <v>1150</v>
      </c>
      <c r="P139" s="80"/>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1" t="str">
        <f>+IF(AND(K140&gt;0,O140="Ejecución"),(K140/877802)*Tabla28[[#This Row],[% participación]],IF(AND(K140&gt;0,O140&lt;&gt;"Ejecución"),"-",""))</f>
        <v/>
      </c>
      <c r="M140" s="65"/>
      <c r="N140" s="173"/>
      <c r="O140" s="169" t="s">
        <v>1150</v>
      </c>
      <c r="P140" s="80"/>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1" t="str">
        <f>+IF(AND(K141&gt;0,O141="Ejecución"),(K141/877802)*Tabla28[[#This Row],[% participación]],IF(AND(K141&gt;0,O141&lt;&gt;"Ejecución"),"-",""))</f>
        <v/>
      </c>
      <c r="M141" s="65"/>
      <c r="N141" s="173"/>
      <c r="O141" s="169" t="s">
        <v>1150</v>
      </c>
      <c r="P141" s="80"/>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1" t="str">
        <f>+IF(AND(K142&gt;0,O142="Ejecución"),(K142/877802)*Tabla28[[#This Row],[% participación]],IF(AND(K142&gt;0,O142&lt;&gt;"Ejecución"),"-",""))</f>
        <v/>
      </c>
      <c r="M142" s="65"/>
      <c r="N142" s="173"/>
      <c r="O142" s="169" t="s">
        <v>1150</v>
      </c>
      <c r="P142" s="80"/>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1" t="str">
        <f>+IF(AND(K143&gt;0,O143="Ejecución"),(K143/877802)*Tabla28[[#This Row],[% participación]],IF(AND(K143&gt;0,O143&lt;&gt;"Ejecución"),"-",""))</f>
        <v/>
      </c>
      <c r="M143" s="65"/>
      <c r="N143" s="173"/>
      <c r="O143" s="169" t="s">
        <v>1150</v>
      </c>
      <c r="P143" s="80"/>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1" t="str">
        <f>+IF(AND(K144&gt;0,O144="Ejecución"),(K144/877802)*Tabla28[[#This Row],[% participación]],IF(AND(K144&gt;0,O144&lt;&gt;"Ejecución"),"-",""))</f>
        <v/>
      </c>
      <c r="M144" s="65"/>
      <c r="N144" s="173"/>
      <c r="O144" s="169" t="s">
        <v>1150</v>
      </c>
      <c r="P144" s="80"/>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1" t="str">
        <f>+IF(AND(K145&gt;0,O145="Ejecución"),(K145/877802)*Tabla28[[#This Row],[% participación]],IF(AND(K145&gt;0,O145&lt;&gt;"Ejecución"),"-",""))</f>
        <v/>
      </c>
      <c r="M145" s="65"/>
      <c r="N145" s="173" t="str">
        <f t="shared" ref="N145:N160" si="5">+IF(M145="No",1,IF(M145="Si","Ingrese %",""))</f>
        <v/>
      </c>
      <c r="O145" s="169" t="s">
        <v>1150</v>
      </c>
      <c r="P145" s="80"/>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1" t="str">
        <f>+IF(AND(K146&gt;0,O146="Ejecución"),(K146/877802)*Tabla28[[#This Row],[% participación]],IF(AND(K146&gt;0,O146&lt;&gt;"Ejecución"),"-",""))</f>
        <v/>
      </c>
      <c r="M146" s="65"/>
      <c r="N146" s="173" t="str">
        <f t="shared" si="5"/>
        <v/>
      </c>
      <c r="O146" s="169" t="s">
        <v>1150</v>
      </c>
      <c r="P146" s="80"/>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1" t="str">
        <f>+IF(AND(K147&gt;0,O147="Ejecución"),(K147/877802)*Tabla28[[#This Row],[% participación]],IF(AND(K147&gt;0,O147&lt;&gt;"Ejecución"),"-",""))</f>
        <v/>
      </c>
      <c r="M147" s="65"/>
      <c r="N147" s="173" t="str">
        <f t="shared" si="5"/>
        <v/>
      </c>
      <c r="O147" s="169" t="s">
        <v>1150</v>
      </c>
      <c r="P147" s="80"/>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1" t="str">
        <f>+IF(AND(K148&gt;0,O148="Ejecución"),(K148/877802)*Tabla28[[#This Row],[% participación]],IF(AND(K148&gt;0,O148&lt;&gt;"Ejecución"),"-",""))</f>
        <v/>
      </c>
      <c r="M148" s="65"/>
      <c r="N148" s="173" t="str">
        <f t="shared" si="5"/>
        <v/>
      </c>
      <c r="O148" s="169" t="s">
        <v>1150</v>
      </c>
      <c r="P148" s="80"/>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1" t="str">
        <f>+IF(AND(K149&gt;0,O149="Ejecución"),(K149/877802)*Tabla28[[#This Row],[% participación]],IF(AND(K149&gt;0,O149&lt;&gt;"Ejecución"),"-",""))</f>
        <v/>
      </c>
      <c r="M149" s="65"/>
      <c r="N149" s="173" t="str">
        <f t="shared" si="5"/>
        <v/>
      </c>
      <c r="O149" s="169" t="s">
        <v>1150</v>
      </c>
      <c r="P149" s="80"/>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1" t="str">
        <f>+IF(AND(K150&gt;0,O150="Ejecución"),(K150/877802)*Tabla28[[#This Row],[% participación]],IF(AND(K150&gt;0,O150&lt;&gt;"Ejecución"),"-",""))</f>
        <v/>
      </c>
      <c r="M150" s="65"/>
      <c r="N150" s="173" t="str">
        <f t="shared" si="5"/>
        <v/>
      </c>
      <c r="O150" s="169" t="s">
        <v>1150</v>
      </c>
      <c r="P150" s="80"/>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1" t="str">
        <f>+IF(AND(K151&gt;0,O151="Ejecución"),(K151/877802)*Tabla28[[#This Row],[% participación]],IF(AND(K151&gt;0,O151&lt;&gt;"Ejecución"),"-",""))</f>
        <v/>
      </c>
      <c r="M151" s="65"/>
      <c r="N151" s="173" t="str">
        <f t="shared" si="5"/>
        <v/>
      </c>
      <c r="O151" s="169" t="s">
        <v>1150</v>
      </c>
      <c r="P151" s="80"/>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1" t="str">
        <f>+IF(AND(K152&gt;0,O152="Ejecución"),(K152/877802)*Tabla28[[#This Row],[% participación]],IF(AND(K152&gt;0,O152&lt;&gt;"Ejecución"),"-",""))</f>
        <v/>
      </c>
      <c r="M152" s="65"/>
      <c r="N152" s="173" t="str">
        <f t="shared" si="5"/>
        <v/>
      </c>
      <c r="O152" s="169" t="s">
        <v>1150</v>
      </c>
      <c r="P152" s="80"/>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1" t="str">
        <f>+IF(AND(K153&gt;0,O153="Ejecución"),(K153/877802)*Tabla28[[#This Row],[% participación]],IF(AND(K153&gt;0,O153&lt;&gt;"Ejecución"),"-",""))</f>
        <v/>
      </c>
      <c r="M153" s="65"/>
      <c r="N153" s="173" t="str">
        <f t="shared" si="5"/>
        <v/>
      </c>
      <c r="O153" s="169" t="s">
        <v>1150</v>
      </c>
      <c r="P153" s="80"/>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1" t="str">
        <f>+IF(AND(K154&gt;0,O154="Ejecución"),(K154/877802)*Tabla28[[#This Row],[% participación]],IF(AND(K154&gt;0,O154&lt;&gt;"Ejecución"),"-",""))</f>
        <v/>
      </c>
      <c r="M154" s="65"/>
      <c r="N154" s="173" t="str">
        <f t="shared" si="5"/>
        <v/>
      </c>
      <c r="O154" s="169" t="s">
        <v>1150</v>
      </c>
      <c r="P154" s="80"/>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1" t="str">
        <f>+IF(AND(K155&gt;0,O155="Ejecución"),(K155/877802)*Tabla28[[#This Row],[% participación]],IF(AND(K155&gt;0,O155&lt;&gt;"Ejecución"),"-",""))</f>
        <v/>
      </c>
      <c r="M155" s="65"/>
      <c r="N155" s="173" t="str">
        <f t="shared" si="5"/>
        <v/>
      </c>
      <c r="O155" s="169" t="s">
        <v>1150</v>
      </c>
      <c r="P155" s="80"/>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1" t="str">
        <f>+IF(AND(K156&gt;0,O156="Ejecución"),(K156/877802)*Tabla28[[#This Row],[% participación]],IF(AND(K156&gt;0,O156&lt;&gt;"Ejecución"),"-",""))</f>
        <v/>
      </c>
      <c r="M156" s="65"/>
      <c r="N156" s="173" t="str">
        <f t="shared" si="5"/>
        <v/>
      </c>
      <c r="O156" s="169" t="s">
        <v>1150</v>
      </c>
      <c r="P156" s="80"/>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1" t="str">
        <f>+IF(AND(K157&gt;0,O157="Ejecución"),(K157/877802)*Tabla28[[#This Row],[% participación]],IF(AND(K157&gt;0,O157&lt;&gt;"Ejecución"),"-",""))</f>
        <v/>
      </c>
      <c r="M157" s="65"/>
      <c r="N157" s="173" t="str">
        <f t="shared" si="5"/>
        <v/>
      </c>
      <c r="O157" s="169" t="s">
        <v>1150</v>
      </c>
      <c r="P157" s="80"/>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1" t="str">
        <f>+IF(AND(K158&gt;0,O158="Ejecución"),(K158/877802)*Tabla28[[#This Row],[% participación]],IF(AND(K158&gt;0,O158&lt;&gt;"Ejecución"),"-",""))</f>
        <v/>
      </c>
      <c r="M158" s="65"/>
      <c r="N158" s="173" t="str">
        <f t="shared" si="5"/>
        <v/>
      </c>
      <c r="O158" s="169" t="s">
        <v>1150</v>
      </c>
      <c r="P158" s="80"/>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1" t="str">
        <f>+IF(AND(K159&gt;0,O159="Ejecución"),(K159/877802)*Tabla28[[#This Row],[% participación]],IF(AND(K159&gt;0,O159&lt;&gt;"Ejecución"),"-",""))</f>
        <v/>
      </c>
      <c r="M159" s="65"/>
      <c r="N159" s="173" t="str">
        <f t="shared" si="5"/>
        <v/>
      </c>
      <c r="O159" s="169" t="s">
        <v>1150</v>
      </c>
      <c r="P159" s="80"/>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5"/>
        <v/>
      </c>
      <c r="O160" s="169" t="s">
        <v>1150</v>
      </c>
      <c r="P160" s="80"/>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7"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2671</v>
      </c>
      <c r="C179" s="228"/>
      <c r="D179" s="228"/>
      <c r="E179" s="24">
        <v>0.02</v>
      </c>
      <c r="F179" s="170">
        <v>0.01</v>
      </c>
      <c r="G179" s="171">
        <f>IF(F179&gt;0,SUM(E179+F179),"")</f>
        <v>0.03</v>
      </c>
      <c r="H179" s="5"/>
      <c r="I179" s="236" t="s">
        <v>2675</v>
      </c>
      <c r="J179" s="237"/>
      <c r="K179" s="237"/>
      <c r="L179" s="238"/>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37807728.509999998</v>
      </c>
      <c r="F185" s="93"/>
      <c r="G185" s="94"/>
      <c r="H185" s="89"/>
      <c r="I185" s="91" t="s">
        <v>2632</v>
      </c>
      <c r="J185" s="176">
        <f>M179</f>
        <v>0.02</v>
      </c>
      <c r="K185" s="229" t="s">
        <v>2633</v>
      </c>
      <c r="L185" s="229"/>
      <c r="M185" s="95">
        <f>+J185*K20</f>
        <v>25205152.34</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26" t="s">
        <v>24</v>
      </c>
      <c r="J192" s="5" t="s">
        <v>2642</v>
      </c>
      <c r="K192" s="5"/>
      <c r="M192" s="5"/>
      <c r="N192" s="5"/>
      <c r="O192" s="8"/>
      <c r="Q192" s="146"/>
      <c r="R192" s="147"/>
      <c r="S192" s="147"/>
      <c r="T192" s="146"/>
    </row>
    <row r="193" spans="1:18" x14ac:dyDescent="0.25">
      <c r="A193" s="9"/>
      <c r="C193" s="191">
        <v>43818</v>
      </c>
      <c r="D193" s="5"/>
      <c r="E193" s="192">
        <v>10508</v>
      </c>
      <c r="F193" s="5"/>
      <c r="G193" s="5"/>
      <c r="H193" s="190" t="s">
        <v>2682</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0" t="s">
        <v>2683</v>
      </c>
      <c r="D211" s="21"/>
      <c r="G211" s="27" t="s">
        <v>2625</v>
      </c>
      <c r="H211" s="189" t="s">
        <v>2685</v>
      </c>
      <c r="J211" s="27" t="s">
        <v>2627</v>
      </c>
      <c r="K211" s="189" t="s">
        <v>2685</v>
      </c>
      <c r="L211" s="21"/>
      <c r="M211" s="21"/>
      <c r="N211" s="21"/>
      <c r="O211" s="8"/>
    </row>
    <row r="212" spans="1:15" x14ac:dyDescent="0.25">
      <c r="A212" s="9"/>
      <c r="B212" s="27" t="s">
        <v>2624</v>
      </c>
      <c r="C212" s="190" t="s">
        <v>2683</v>
      </c>
      <c r="D212" s="21"/>
      <c r="G212" s="27" t="s">
        <v>2626</v>
      </c>
      <c r="H212" s="189" t="s">
        <v>2684</v>
      </c>
      <c r="J212" s="27" t="s">
        <v>2628</v>
      </c>
      <c r="K212" s="190"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101" zoomScale="85" zoomScaleNormal="85" zoomScaleSheetLayoutView="40" zoomScalePageLayoutView="40" workbookViewId="0">
      <selection activeCell="E106" sqref="E1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7" t="str">
        <f>HYPERLINK("#Integrante_2!A109","CAPACIDAD RESIDUAL")</f>
        <v>CAPACIDAD RESIDUAL</v>
      </c>
      <c r="F8" s="208"/>
      <c r="G8" s="209"/>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7" t="str">
        <f>HYPERLINK("#Integrante_2!A162","TALENTO HUMANO")</f>
        <v>TALENTO HUMANO</v>
      </c>
      <c r="F9" s="208"/>
      <c r="G9" s="209"/>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7" t="str">
        <f>HYPERLINK("#Integrante_2!F162","INFRAESTRUCTURA")</f>
        <v>INFRAESTRUCTURA</v>
      </c>
      <c r="F10" s="208"/>
      <c r="G10" s="209"/>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2706</v>
      </c>
      <c r="D15" s="35"/>
      <c r="E15" s="35"/>
      <c r="F15" s="5"/>
      <c r="G15" s="32" t="s">
        <v>1168</v>
      </c>
      <c r="H15" s="103" t="s">
        <v>421</v>
      </c>
      <c r="I15" s="32" t="s">
        <v>2629</v>
      </c>
      <c r="J15" s="108" t="s">
        <v>2637</v>
      </c>
      <c r="L15" s="200" t="s">
        <v>8</v>
      </c>
      <c r="M15" s="200"/>
      <c r="N15" s="175">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88">
        <v>817007115</v>
      </c>
      <c r="C20" s="5"/>
      <c r="D20" s="160"/>
      <c r="E20" s="152" t="s">
        <v>2670</v>
      </c>
      <c r="F20" s="186" t="s">
        <v>2681</v>
      </c>
      <c r="G20" s="5"/>
      <c r="H20" s="210"/>
      <c r="I20" s="141" t="s">
        <v>421</v>
      </c>
      <c r="J20" s="142" t="s">
        <v>430</v>
      </c>
      <c r="K20" s="143">
        <v>1260257617</v>
      </c>
      <c r="L20" s="144">
        <v>44201</v>
      </c>
      <c r="M20" s="144">
        <v>44561</v>
      </c>
      <c r="N20" s="127">
        <f>+(M20-L20)/30</f>
        <v>12</v>
      </c>
      <c r="O20" s="130"/>
      <c r="U20" s="126"/>
      <c r="V20" s="105">
        <f ca="1">NOW()</f>
        <v>44201.875487384263</v>
      </c>
      <c r="W20" s="105">
        <f ca="1">NOW()</f>
        <v>44201.875487384263</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str">
        <f>VLOOKUP(B20,EAS!A2:B1439,2,0)</f>
        <v>FUNDACION SOCIAL EL BUEN SAMARITANO</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t="s">
        <v>2707</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2692</v>
      </c>
      <c r="C48" s="118" t="s">
        <v>32</v>
      </c>
      <c r="D48" s="115" t="s">
        <v>2709</v>
      </c>
      <c r="E48" s="137">
        <v>38379</v>
      </c>
      <c r="F48" s="137">
        <v>39071</v>
      </c>
      <c r="G48" s="164">
        <f>IF(AND(E48&lt;&gt;"",F48&lt;&gt;""),((F48-E48)/30),"")</f>
        <v>23.066666666666666</v>
      </c>
      <c r="H48" s="116" t="s">
        <v>2708</v>
      </c>
      <c r="I48" s="115" t="s">
        <v>421</v>
      </c>
      <c r="J48" s="115" t="s">
        <v>430</v>
      </c>
      <c r="K48" s="117">
        <v>13391000</v>
      </c>
      <c r="L48" s="118" t="s">
        <v>1148</v>
      </c>
      <c r="M48" s="112">
        <v>1</v>
      </c>
      <c r="N48" s="118" t="s">
        <v>27</v>
      </c>
      <c r="O48" s="118" t="s">
        <v>1148</v>
      </c>
      <c r="P48" s="79"/>
    </row>
    <row r="49" spans="1:16" s="6" customFormat="1" ht="24.75" customHeight="1" x14ac:dyDescent="0.25">
      <c r="A49" s="135">
        <v>2</v>
      </c>
      <c r="B49" s="116" t="s">
        <v>2692</v>
      </c>
      <c r="C49" s="118" t="s">
        <v>32</v>
      </c>
      <c r="D49" s="115" t="s">
        <v>2710</v>
      </c>
      <c r="E49" s="137">
        <v>39114</v>
      </c>
      <c r="F49" s="137">
        <v>39798</v>
      </c>
      <c r="G49" s="164">
        <f t="shared" ref="G49:G107" si="1">IF(AND(E49&lt;&gt;"",F49&lt;&gt;""),((F49-E49)/30),"")</f>
        <v>22.8</v>
      </c>
      <c r="H49" s="116" t="s">
        <v>2708</v>
      </c>
      <c r="I49" s="115" t="s">
        <v>421</v>
      </c>
      <c r="J49" s="115" t="s">
        <v>430</v>
      </c>
      <c r="K49" s="117">
        <v>15025164</v>
      </c>
      <c r="L49" s="118" t="s">
        <v>1148</v>
      </c>
      <c r="M49" s="112">
        <v>1</v>
      </c>
      <c r="N49" s="118" t="s">
        <v>27</v>
      </c>
      <c r="O49" s="118" t="s">
        <v>1148</v>
      </c>
      <c r="P49" s="79"/>
    </row>
    <row r="50" spans="1:16" s="6" customFormat="1" ht="24.75" customHeight="1" x14ac:dyDescent="0.25">
      <c r="A50" s="135">
        <v>3</v>
      </c>
      <c r="B50" s="116" t="s">
        <v>2692</v>
      </c>
      <c r="C50" s="118" t="s">
        <v>32</v>
      </c>
      <c r="D50" s="115" t="s">
        <v>2711</v>
      </c>
      <c r="E50" s="137">
        <v>39843</v>
      </c>
      <c r="F50" s="137">
        <v>40525</v>
      </c>
      <c r="G50" s="164">
        <f t="shared" si="1"/>
        <v>22.733333333333334</v>
      </c>
      <c r="H50" s="116" t="s">
        <v>2708</v>
      </c>
      <c r="I50" s="115" t="s">
        <v>421</v>
      </c>
      <c r="J50" s="115" t="s">
        <v>430</v>
      </c>
      <c r="K50" s="117">
        <v>18968000</v>
      </c>
      <c r="L50" s="118" t="s">
        <v>1148</v>
      </c>
      <c r="M50" s="112">
        <v>1</v>
      </c>
      <c r="N50" s="118" t="s">
        <v>27</v>
      </c>
      <c r="O50" s="118" t="s">
        <v>1148</v>
      </c>
      <c r="P50" s="79"/>
    </row>
    <row r="51" spans="1:16" s="6" customFormat="1" ht="24.75" customHeight="1" outlineLevel="1" x14ac:dyDescent="0.25">
      <c r="A51" s="135">
        <v>4</v>
      </c>
      <c r="B51" s="116" t="s">
        <v>2692</v>
      </c>
      <c r="C51" s="118" t="s">
        <v>32</v>
      </c>
      <c r="D51" s="115" t="s">
        <v>2712</v>
      </c>
      <c r="E51" s="137">
        <v>40568</v>
      </c>
      <c r="F51" s="137">
        <v>41257</v>
      </c>
      <c r="G51" s="164">
        <f t="shared" si="1"/>
        <v>22.966666666666665</v>
      </c>
      <c r="H51" s="116" t="s">
        <v>2708</v>
      </c>
      <c r="I51" s="115" t="s">
        <v>421</v>
      </c>
      <c r="J51" s="115" t="s">
        <v>430</v>
      </c>
      <c r="K51" s="117">
        <v>21754921</v>
      </c>
      <c r="L51" s="118" t="s">
        <v>1148</v>
      </c>
      <c r="M51" s="112">
        <v>1</v>
      </c>
      <c r="N51" s="118" t="s">
        <v>27</v>
      </c>
      <c r="O51" s="118" t="s">
        <v>1148</v>
      </c>
      <c r="P51" s="79"/>
    </row>
    <row r="52" spans="1:16" s="7" customFormat="1" ht="24.75" customHeight="1" outlineLevel="1" x14ac:dyDescent="0.25">
      <c r="A52" s="136">
        <v>5</v>
      </c>
      <c r="B52" s="116" t="s">
        <v>2692</v>
      </c>
      <c r="C52" s="118" t="s">
        <v>32</v>
      </c>
      <c r="D52" s="115" t="s">
        <v>2713</v>
      </c>
      <c r="E52" s="137">
        <v>41297</v>
      </c>
      <c r="F52" s="137">
        <v>41991</v>
      </c>
      <c r="G52" s="164">
        <f t="shared" si="1"/>
        <v>23.133333333333333</v>
      </c>
      <c r="H52" s="116" t="s">
        <v>2708</v>
      </c>
      <c r="I52" s="115" t="s">
        <v>421</v>
      </c>
      <c r="J52" s="115" t="s">
        <v>430</v>
      </c>
      <c r="K52" s="117">
        <v>24000500</v>
      </c>
      <c r="L52" s="118" t="s">
        <v>1148</v>
      </c>
      <c r="M52" s="112">
        <v>1</v>
      </c>
      <c r="N52" s="118" t="s">
        <v>27</v>
      </c>
      <c r="O52" s="118" t="s">
        <v>1148</v>
      </c>
      <c r="P52" s="80"/>
    </row>
    <row r="53" spans="1:16" s="7" customFormat="1" ht="24.75" customHeight="1" outlineLevel="1" x14ac:dyDescent="0.25">
      <c r="A53" s="136">
        <v>6</v>
      </c>
      <c r="B53" s="116"/>
      <c r="C53" s="118"/>
      <c r="D53" s="115"/>
      <c r="E53" s="137"/>
      <c r="F53" s="137"/>
      <c r="G53" s="164" t="str">
        <f t="shared" si="1"/>
        <v/>
      </c>
      <c r="H53" s="116"/>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7"/>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7"/>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7"/>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t="s">
        <v>2693</v>
      </c>
      <c r="E114" s="187">
        <v>44194</v>
      </c>
      <c r="F114" s="187">
        <v>44773</v>
      </c>
      <c r="G114" s="164">
        <f>IF(AND(E114&lt;&gt;"",F114&lt;&gt;""),((F114-E114)/30),"")</f>
        <v>19.3</v>
      </c>
      <c r="H114" s="114" t="s">
        <v>2694</v>
      </c>
      <c r="I114" s="115" t="s">
        <v>421</v>
      </c>
      <c r="J114" s="115" t="s">
        <v>445</v>
      </c>
      <c r="K114" s="68">
        <v>6419692902</v>
      </c>
      <c r="L114" s="101">
        <f>+IF(AND(K114&gt;0,O114="Ejecución"),(K114/877802)*Tabla283[[#This Row],[% participación]],IF(AND(K114&gt;0,O114&lt;&gt;"Ejecución"),"-",""))</f>
        <v>7313.3723801039414</v>
      </c>
      <c r="M114" s="118" t="s">
        <v>1148</v>
      </c>
      <c r="N114" s="173">
        <v>1</v>
      </c>
      <c r="O114" s="169" t="s">
        <v>1150</v>
      </c>
      <c r="P114" s="79"/>
    </row>
    <row r="115" spans="1:16" s="6" customFormat="1" ht="24.75" customHeight="1" x14ac:dyDescent="0.25">
      <c r="A115" s="135">
        <v>2</v>
      </c>
      <c r="B115" s="167" t="s">
        <v>2672</v>
      </c>
      <c r="C115" s="168" t="s">
        <v>31</v>
      </c>
      <c r="D115" s="115"/>
      <c r="E115" s="187"/>
      <c r="F115" s="187"/>
      <c r="G115" s="164" t="str">
        <f t="shared" ref="G115:G160" si="3">IF(AND(E115&lt;&gt;"",F115&lt;&gt;""),((F115-E115)/30),"")</f>
        <v/>
      </c>
      <c r="H115" s="114"/>
      <c r="I115" s="115"/>
      <c r="J115" s="115"/>
      <c r="K115" s="68"/>
      <c r="L115" s="101" t="str">
        <f>+IF(AND(K115&gt;0,O115="Ejecución"),(K115/877802)*Tabla283[[#This Row],[% participación]],IF(AND(K115&gt;0,O115&lt;&gt;"Ejecución"),"-",""))</f>
        <v/>
      </c>
      <c r="M115" s="118"/>
      <c r="N115" s="173"/>
      <c r="O115" s="169" t="s">
        <v>1150</v>
      </c>
      <c r="P115" s="79"/>
    </row>
    <row r="116" spans="1:16" s="6" customFormat="1" ht="24.75" customHeight="1" x14ac:dyDescent="0.25">
      <c r="A116" s="135">
        <v>3</v>
      </c>
      <c r="B116" s="167" t="s">
        <v>2672</v>
      </c>
      <c r="C116" s="168" t="s">
        <v>31</v>
      </c>
      <c r="D116" s="115"/>
      <c r="E116" s="187"/>
      <c r="F116" s="187"/>
      <c r="G116" s="164" t="str">
        <f t="shared" si="3"/>
        <v/>
      </c>
      <c r="H116" s="114"/>
      <c r="I116" s="115"/>
      <c r="J116" s="115"/>
      <c r="K116" s="68"/>
      <c r="L116" s="101" t="str">
        <f>+IF(AND(K116&gt;0,O116="Ejecución"),(K116/877802)*Tabla283[[#This Row],[% participación]],IF(AND(K116&gt;0,O116&lt;&gt;"Ejecución"),"-",""))</f>
        <v/>
      </c>
      <c r="M116" s="118"/>
      <c r="N116" s="173"/>
      <c r="O116" s="169" t="s">
        <v>1150</v>
      </c>
      <c r="P116" s="79"/>
    </row>
    <row r="117" spans="1:16" s="6" customFormat="1" ht="24.75" customHeight="1" outlineLevel="1" x14ac:dyDescent="0.25">
      <c r="A117" s="135">
        <v>4</v>
      </c>
      <c r="B117" s="167" t="s">
        <v>2672</v>
      </c>
      <c r="C117" s="168" t="s">
        <v>31</v>
      </c>
      <c r="D117" s="115"/>
      <c r="E117" s="187"/>
      <c r="F117" s="187"/>
      <c r="G117" s="164" t="str">
        <f t="shared" si="3"/>
        <v/>
      </c>
      <c r="H117" s="114"/>
      <c r="I117" s="115"/>
      <c r="J117" s="115"/>
      <c r="K117" s="68"/>
      <c r="L117" s="101" t="str">
        <f>+IF(AND(K117&gt;0,O117="Ejecución"),(K117/877802)*Tabla283[[#This Row],[% participación]],IF(AND(K117&gt;0,O117&lt;&gt;"Ejecución"),"-",""))</f>
        <v/>
      </c>
      <c r="M117" s="118"/>
      <c r="N117" s="173"/>
      <c r="O117" s="169" t="s">
        <v>1150</v>
      </c>
      <c r="P117" s="79"/>
    </row>
    <row r="118" spans="1:16" s="7" customFormat="1" ht="24.75" customHeight="1" outlineLevel="1" x14ac:dyDescent="0.25">
      <c r="A118" s="136">
        <v>5</v>
      </c>
      <c r="B118" s="167" t="s">
        <v>2672</v>
      </c>
      <c r="C118" s="168" t="s">
        <v>31</v>
      </c>
      <c r="D118" s="115"/>
      <c r="E118" s="187"/>
      <c r="F118" s="187"/>
      <c r="G118" s="164" t="str">
        <f t="shared" si="3"/>
        <v/>
      </c>
      <c r="H118" s="114"/>
      <c r="I118" s="115"/>
      <c r="J118" s="115"/>
      <c r="K118" s="68"/>
      <c r="L118" s="101" t="str">
        <f>+IF(AND(K118&gt;0,O118="Ejecución"),(K118/877802)*Tabla283[[#This Row],[% participación]],IF(AND(K118&gt;0,O118&lt;&gt;"Ejecución"),"-",""))</f>
        <v/>
      </c>
      <c r="M118" s="118"/>
      <c r="N118" s="173"/>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4"/>
      <c r="I119" s="115"/>
      <c r="J119" s="115"/>
      <c r="K119" s="68"/>
      <c r="L119" s="101" t="str">
        <f>+IF(AND(K119&gt;0,O119="Ejecución"),(K119/877802)*Tabla283[[#This Row],[% participación]],IF(AND(K119&gt;0,O119&lt;&gt;"Ejecución"),"-",""))</f>
        <v/>
      </c>
      <c r="M119" s="118"/>
      <c r="N119" s="173"/>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ref="N120:N160" si="4">+IF(M120="No",1,IF(M120="Si","Ingrese %",""))</f>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7"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6"/>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t="s">
        <v>2622</v>
      </c>
      <c r="O178" s="8"/>
      <c r="Q178" s="19"/>
      <c r="R178" s="19"/>
      <c r="S178" s="156" t="s">
        <v>2623</v>
      </c>
      <c r="T178" s="19"/>
      <c r="U178" s="19"/>
      <c r="V178" s="19"/>
      <c r="W178" s="19"/>
      <c r="X178" s="19"/>
      <c r="Y178" s="19"/>
      <c r="Z178" s="19"/>
      <c r="AA178" s="19"/>
      <c r="AB178" s="19"/>
    </row>
    <row r="179" spans="1:28" ht="23.25" x14ac:dyDescent="0.25">
      <c r="A179" s="9"/>
      <c r="B179" s="228" t="s">
        <v>2671</v>
      </c>
      <c r="C179" s="228"/>
      <c r="D179" s="228"/>
      <c r="E179" s="24">
        <v>0.02</v>
      </c>
      <c r="F179" s="170">
        <v>0.01</v>
      </c>
      <c r="G179" s="171">
        <f>IF(F179&gt;0,SUM(E179+F179),"")</f>
        <v>0.03</v>
      </c>
      <c r="H179" s="5"/>
      <c r="I179" s="219" t="s">
        <v>2675</v>
      </c>
      <c r="J179" s="220"/>
      <c r="K179" s="220"/>
      <c r="L179" s="221"/>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37807728.509999998</v>
      </c>
      <c r="F185" s="93"/>
      <c r="G185" s="94"/>
      <c r="H185" s="89"/>
      <c r="I185" s="91" t="s">
        <v>2632</v>
      </c>
      <c r="J185" s="176">
        <f>M179</f>
        <v>0.02</v>
      </c>
      <c r="K185" s="229" t="s">
        <v>2633</v>
      </c>
      <c r="L185" s="229"/>
      <c r="M185" s="95">
        <f>+J185*K20</f>
        <v>25205152.34</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50"/>
      <c r="Q192" s="146"/>
      <c r="R192" s="147"/>
      <c r="S192" s="147"/>
      <c r="T192" s="146"/>
    </row>
    <row r="193" spans="1:18" x14ac:dyDescent="0.25">
      <c r="A193" s="9"/>
      <c r="C193" s="120">
        <v>43817</v>
      </c>
      <c r="D193" s="5"/>
      <c r="E193" s="119">
        <v>10466</v>
      </c>
      <c r="F193" s="5"/>
      <c r="G193" s="5"/>
      <c r="H193" s="139" t="s">
        <v>2688</v>
      </c>
      <c r="J193" s="5"/>
      <c r="K193" s="120">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t="s">
        <v>2688</v>
      </c>
      <c r="D211" s="21"/>
      <c r="G211" s="27" t="s">
        <v>2625</v>
      </c>
      <c r="H211" s="140" t="s">
        <v>2689</v>
      </c>
      <c r="J211" s="27" t="s">
        <v>2627</v>
      </c>
      <c r="K211" s="189" t="s">
        <v>2689</v>
      </c>
      <c r="L211" s="21"/>
      <c r="M211" s="21"/>
      <c r="N211" s="21"/>
      <c r="O211" s="8"/>
    </row>
    <row r="212" spans="1:15" x14ac:dyDescent="0.25">
      <c r="A212" s="9"/>
      <c r="B212" s="27" t="s">
        <v>2624</v>
      </c>
      <c r="C212" s="139" t="s">
        <v>2688</v>
      </c>
      <c r="D212" s="21"/>
      <c r="G212" s="27" t="s">
        <v>2626</v>
      </c>
      <c r="H212" s="140" t="s">
        <v>2691</v>
      </c>
      <c r="J212" s="27" t="s">
        <v>2628</v>
      </c>
      <c r="K212" s="190"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7" t="str">
        <f>HYPERLINK("#Integrante_3!A109","CAPACIDAD RESIDUAL")</f>
        <v>CAPACIDAD RESIDUAL</v>
      </c>
      <c r="F8" s="208"/>
      <c r="G8" s="209"/>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7" t="str">
        <f>HYPERLINK("#Integrante_3!A162","TALENTO HUMANO")</f>
        <v>TALENTO HUMANO</v>
      </c>
      <c r="F9" s="208"/>
      <c r="G9" s="209"/>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7" t="str">
        <f>HYPERLINK("#Integrante_3!F162","INFRAESTRUCTURA")</f>
        <v>INFRAESTRUCTURA</v>
      </c>
      <c r="F10" s="208"/>
      <c r="G10" s="209"/>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10"/>
      <c r="I20" s="141"/>
      <c r="J20" s="142"/>
      <c r="K20" s="143"/>
      <c r="L20" s="144"/>
      <c r="M20" s="144"/>
      <c r="N20" s="127">
        <f>+(M20-L20)/30</f>
        <v>0</v>
      </c>
      <c r="O20" s="130"/>
      <c r="U20" s="126"/>
      <c r="V20" s="105">
        <f ca="1">NOW()</f>
        <v>44201.875487384263</v>
      </c>
      <c r="W20" s="105">
        <f ca="1">NOW()</f>
        <v>44201.875487384263</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2675</v>
      </c>
      <c r="J174" s="262"/>
      <c r="K174" s="262"/>
      <c r="L174" s="262"/>
      <c r="M174" s="262"/>
      <c r="O174" s="177"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56"/>
      <c r="S175" s="19"/>
      <c r="T175" s="19"/>
      <c r="U175" s="19"/>
      <c r="V175" s="19"/>
      <c r="W175" s="19"/>
      <c r="X175" s="19"/>
      <c r="Y175" s="19"/>
      <c r="Z175" s="19"/>
      <c r="AA175" s="19"/>
      <c r="AB175" s="19"/>
    </row>
    <row r="176" spans="1:28" ht="23.25" x14ac:dyDescent="0.25">
      <c r="A176" s="9"/>
      <c r="B176" s="258"/>
      <c r="C176" s="259"/>
      <c r="D176" s="260"/>
      <c r="E176" s="156" t="s">
        <v>2621</v>
      </c>
      <c r="F176" s="156" t="s">
        <v>2622</v>
      </c>
      <c r="G176" s="156" t="s">
        <v>2623</v>
      </c>
      <c r="H176" s="5"/>
      <c r="I176" s="258"/>
      <c r="J176" s="259"/>
      <c r="K176" s="259"/>
      <c r="L176" s="260"/>
      <c r="M176" s="240"/>
      <c r="O176" s="8"/>
      <c r="Q176" s="19"/>
      <c r="R176" s="156" t="s">
        <v>2623</v>
      </c>
      <c r="S176" s="19"/>
      <c r="T176" s="19"/>
      <c r="U176" s="19"/>
      <c r="V176" s="19"/>
      <c r="W176" s="19"/>
      <c r="X176" s="19"/>
      <c r="Y176" s="19"/>
      <c r="Z176" s="19"/>
      <c r="AA176" s="19"/>
      <c r="AB176" s="19"/>
    </row>
    <row r="177" spans="1:28" ht="23.25" x14ac:dyDescent="0.25">
      <c r="A177" s="9"/>
      <c r="B177" s="228" t="s">
        <v>2671</v>
      </c>
      <c r="C177" s="228"/>
      <c r="D177" s="228"/>
      <c r="E177" s="24">
        <v>0.02</v>
      </c>
      <c r="F177" s="170"/>
      <c r="G177" s="171" t="str">
        <f>IF(F177&gt;0,SUM(E177+F177),"")</f>
        <v/>
      </c>
      <c r="H177" s="5"/>
      <c r="I177" s="219" t="s">
        <v>2675</v>
      </c>
      <c r="J177" s="220"/>
      <c r="K177" s="220"/>
      <c r="L177" s="221"/>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5" t="str">
        <f>IF(F178&gt;0,SUM(E178+F178),"")</f>
        <v/>
      </c>
      <c r="H178" s="5"/>
      <c r="I178" s="219" t="s">
        <v>1169</v>
      </c>
      <c r="J178" s="220"/>
      <c r="K178" s="22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5" t="str">
        <f>IF(F179&gt;0,SUM(E179+F179),"")</f>
        <v/>
      </c>
      <c r="H179" s="5"/>
      <c r="I179" s="219" t="s">
        <v>1170</v>
      </c>
      <c r="J179" s="220"/>
      <c r="K179" s="22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5" t="str">
        <f>IF(F180&gt;0,SUM(E180+F180),"")</f>
        <v/>
      </c>
      <c r="H180" s="5"/>
      <c r="I180" s="219" t="s">
        <v>1171</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29" t="s">
        <v>2633</v>
      </c>
      <c r="L183" s="229"/>
      <c r="M183" s="95">
        <f>+J183*K20</f>
        <v>0</v>
      </c>
      <c r="N183" s="96"/>
      <c r="O183" s="97"/>
    </row>
    <row r="184" spans="1:28" ht="15.75" thickBot="1" x14ac:dyDescent="0.3">
      <c r="A184" s="10"/>
      <c r="B184" s="98"/>
      <c r="C184" s="98"/>
      <c r="D184" s="98"/>
      <c r="E184" s="98"/>
      <c r="F184" s="98"/>
      <c r="G184" s="98"/>
      <c r="H184" s="98"/>
      <c r="I184" s="172"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4" t="s">
        <v>2641</v>
      </c>
      <c r="C190" s="24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7" t="str">
        <f>HYPERLINK("#Integrante_4!A109","CAPACIDAD RESIDUAL")</f>
        <v>CAPACIDAD RESIDUAL</v>
      </c>
      <c r="F8" s="208"/>
      <c r="G8" s="209"/>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7" t="str">
        <f>HYPERLINK("#Integrante_4!A162","TALENTO HUMANO")</f>
        <v>TALENTO HUMANO</v>
      </c>
      <c r="F9" s="208"/>
      <c r="G9" s="209"/>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7" t="str">
        <f>HYPERLINK("#Integrante_4!F162","INFRAESTRUCTURA")</f>
        <v>INFRAESTRUCTURA</v>
      </c>
      <c r="F10" s="208"/>
      <c r="G10" s="209"/>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10"/>
      <c r="I20" s="141"/>
      <c r="J20" s="142"/>
      <c r="K20" s="143"/>
      <c r="L20" s="144"/>
      <c r="M20" s="144"/>
      <c r="N20" s="127">
        <f>+(M20-L20)/30</f>
        <v>0</v>
      </c>
      <c r="O20" s="130"/>
      <c r="U20" s="126"/>
      <c r="V20" s="105">
        <f ca="1">NOW()</f>
        <v>44201.875487384263</v>
      </c>
      <c r="W20" s="105">
        <f ca="1">NOW()</f>
        <v>44201.875487384263</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2672</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7"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56"/>
      <c r="S177" s="19"/>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c r="O178" s="8"/>
      <c r="Q178" s="19"/>
      <c r="R178" s="156" t="s">
        <v>2623</v>
      </c>
      <c r="S178" s="19"/>
      <c r="T178" s="19"/>
      <c r="U178" s="19"/>
      <c r="V178" s="19"/>
      <c r="W178" s="19"/>
      <c r="X178" s="19"/>
      <c r="Y178" s="19"/>
      <c r="Z178" s="19"/>
      <c r="AA178" s="19"/>
      <c r="AB178" s="19"/>
    </row>
    <row r="179" spans="1:28" ht="23.25" x14ac:dyDescent="0.25">
      <c r="A179" s="9"/>
      <c r="B179" s="228" t="s">
        <v>2671</v>
      </c>
      <c r="C179" s="228"/>
      <c r="D179" s="228"/>
      <c r="E179" s="24">
        <v>0.02</v>
      </c>
      <c r="F179" s="170"/>
      <c r="G179" s="171" t="str">
        <f>IF(F179&gt;0,SUM(E179+F179),"")</f>
        <v/>
      </c>
      <c r="H179" s="5"/>
      <c r="I179" s="219" t="s">
        <v>2675</v>
      </c>
      <c r="J179" s="220"/>
      <c r="K179" s="220"/>
      <c r="L179" s="221"/>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29" t="s">
        <v>2633</v>
      </c>
      <c r="L185" s="229"/>
      <c r="M185" s="95">
        <f>+J185*K20</f>
        <v>0</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7" t="str">
        <f>HYPERLINK("#Integrante_5!A109","CAPACIDAD RESIDUAL")</f>
        <v>CAPACIDAD RESIDUAL</v>
      </c>
      <c r="F8" s="208"/>
      <c r="G8" s="209"/>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7" t="str">
        <f>HYPERLINK("#Integrante_5!A162","TALENTO HUMANO")</f>
        <v>TALENTO HUMANO</v>
      </c>
      <c r="F9" s="208"/>
      <c r="G9" s="209"/>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7" t="str">
        <f>HYPERLINK("#Integrante_5!F162","INFRAESTRUCTURA")</f>
        <v>INFRAESTRUCTURA</v>
      </c>
      <c r="F10" s="208"/>
      <c r="G10" s="209"/>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10"/>
      <c r="I20" s="141"/>
      <c r="J20" s="142"/>
      <c r="K20" s="143"/>
      <c r="L20" s="144"/>
      <c r="M20" s="144"/>
      <c r="N20" s="127">
        <f>+(M20-L20)/30</f>
        <v>0</v>
      </c>
      <c r="O20" s="130"/>
      <c r="U20" s="126"/>
      <c r="V20" s="105">
        <f ca="1">NOW()</f>
        <v>44201.875487384263</v>
      </c>
      <c r="W20" s="105">
        <f ca="1">NOW()</f>
        <v>44201.875487384263</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2665</v>
      </c>
      <c r="B161" s="248"/>
      <c r="C161" s="248"/>
      <c r="D161" s="248"/>
      <c r="E161" s="249"/>
      <c r="F161" s="250" t="s">
        <v>2666</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4" t="s">
        <v>2648</v>
      </c>
      <c r="J165" s="255"/>
      <c r="K165" s="255"/>
      <c r="L165" s="255"/>
      <c r="M165" s="255"/>
      <c r="N165" s="255"/>
      <c r="O165" s="256"/>
      <c r="U165" s="51"/>
    </row>
    <row r="166" spans="1:28" x14ac:dyDescent="0.25">
      <c r="A166" s="9"/>
      <c r="B166" s="265" t="s">
        <v>2663</v>
      </c>
      <c r="C166" s="265"/>
      <c r="D166" s="265"/>
      <c r="E166" s="8"/>
      <c r="F166" s="5"/>
      <c r="H166" s="82" t="s">
        <v>2662</v>
      </c>
      <c r="I166" s="254"/>
      <c r="J166" s="255"/>
      <c r="K166" s="255"/>
      <c r="L166" s="255"/>
      <c r="M166" s="255"/>
      <c r="N166" s="255"/>
      <c r="O166" s="256"/>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2678</v>
      </c>
      <c r="B170" s="202"/>
      <c r="C170" s="202"/>
      <c r="D170" s="202"/>
      <c r="E170" s="202"/>
      <c r="F170" s="202"/>
      <c r="G170" s="202"/>
      <c r="H170" s="202"/>
      <c r="I170" s="202"/>
      <c r="J170" s="202"/>
      <c r="K170" s="202"/>
      <c r="L170" s="202"/>
      <c r="M170" s="202"/>
      <c r="N170" s="202"/>
      <c r="O170" s="206"/>
      <c r="P170" s="77"/>
    </row>
    <row r="171" spans="1:28" ht="15" customHeight="1" x14ac:dyDescent="0.25">
      <c r="A171" s="222" t="s">
        <v>2677</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2671</v>
      </c>
      <c r="C174" s="257"/>
      <c r="D174" s="257"/>
      <c r="E174" s="257"/>
      <c r="F174" s="257"/>
      <c r="G174" s="257"/>
      <c r="H174" s="20"/>
      <c r="I174" s="261" t="s">
        <v>2679</v>
      </c>
      <c r="J174" s="262"/>
      <c r="K174" s="262"/>
      <c r="L174" s="262"/>
      <c r="M174" s="262"/>
      <c r="O174" s="177"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2680</v>
      </c>
      <c r="O175" s="8"/>
      <c r="Q175" s="19"/>
      <c r="R175" s="19"/>
      <c r="S175" s="156"/>
      <c r="T175" s="19"/>
      <c r="U175" s="19"/>
      <c r="V175" s="19"/>
      <c r="W175" s="19"/>
      <c r="X175" s="19"/>
      <c r="Y175" s="19"/>
      <c r="Z175" s="19"/>
      <c r="AA175" s="19"/>
      <c r="AB175" s="19"/>
    </row>
    <row r="176" spans="1:28" ht="23.25" x14ac:dyDescent="0.25">
      <c r="A176" s="9"/>
      <c r="B176" s="258"/>
      <c r="C176" s="259"/>
      <c r="D176" s="260"/>
      <c r="E176" s="156" t="s">
        <v>2621</v>
      </c>
      <c r="F176" s="156" t="s">
        <v>2622</v>
      </c>
      <c r="G176" s="156" t="s">
        <v>2623</v>
      </c>
      <c r="H176" s="5"/>
      <c r="I176" s="258"/>
      <c r="J176" s="259"/>
      <c r="K176" s="259"/>
      <c r="L176" s="260"/>
      <c r="M176" s="240"/>
      <c r="O176" s="8"/>
      <c r="Q176" s="19"/>
      <c r="R176" s="19"/>
      <c r="S176" s="156" t="s">
        <v>2623</v>
      </c>
      <c r="T176" s="19"/>
      <c r="U176" s="19"/>
      <c r="V176" s="19"/>
      <c r="W176" s="19"/>
      <c r="X176" s="19"/>
      <c r="Y176" s="19"/>
      <c r="Z176" s="19"/>
      <c r="AA176" s="19"/>
      <c r="AB176" s="19"/>
    </row>
    <row r="177" spans="1:28" ht="23.25" x14ac:dyDescent="0.25">
      <c r="A177" s="9"/>
      <c r="B177" s="228" t="s">
        <v>2671</v>
      </c>
      <c r="C177" s="228"/>
      <c r="D177" s="228"/>
      <c r="E177" s="24">
        <v>0.02</v>
      </c>
      <c r="F177" s="170"/>
      <c r="G177" s="171" t="str">
        <f>IF(F177&gt;0,SUM(E177+F177),"")</f>
        <v/>
      </c>
      <c r="H177" s="5"/>
      <c r="I177" s="219" t="s">
        <v>2673</v>
      </c>
      <c r="J177" s="220"/>
      <c r="K177" s="220"/>
      <c r="L177" s="221"/>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5" t="str">
        <f>IF(F178&gt;0,SUM(E178+F178),"")</f>
        <v/>
      </c>
      <c r="H178" s="5"/>
      <c r="I178" s="219" t="s">
        <v>1169</v>
      </c>
      <c r="J178" s="220"/>
      <c r="K178" s="22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5" t="str">
        <f>IF(F179&gt;0,SUM(E179+F179),"")</f>
        <v/>
      </c>
      <c r="H179" s="5"/>
      <c r="I179" s="219" t="s">
        <v>1170</v>
      </c>
      <c r="J179" s="220"/>
      <c r="K179" s="22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5" t="str">
        <f>IF(F180&gt;0,SUM(E180+F180),"")</f>
        <v/>
      </c>
      <c r="H180" s="5"/>
      <c r="I180" s="219" t="s">
        <v>1171</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29" t="s">
        <v>2633</v>
      </c>
      <c r="L183" s="229"/>
      <c r="M183" s="95">
        <f>+J183*K20</f>
        <v>0</v>
      </c>
      <c r="N183" s="96"/>
      <c r="O183" s="97"/>
    </row>
    <row r="184" spans="1:28" ht="15.75" thickBot="1" x14ac:dyDescent="0.3">
      <c r="A184" s="10"/>
      <c r="B184" s="98"/>
      <c r="C184" s="98"/>
      <c r="D184" s="98"/>
      <c r="E184" s="98"/>
      <c r="F184" s="98"/>
      <c r="G184" s="98"/>
      <c r="H184" s="98"/>
      <c r="I184" s="172" t="s">
        <v>2676</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4" t="s">
        <v>2641</v>
      </c>
      <c r="C190" s="24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8" t="s">
        <v>2664</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2659</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44201.875487384263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7" t="str">
        <f>HYPERLINK("#Integrante_6!A109","CAPACIDAD RESIDUAL")</f>
        <v>CAPACIDAD RESIDUAL</v>
      </c>
      <c r="F8" s="208"/>
      <c r="G8" s="209"/>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7" t="str">
        <f>HYPERLINK("#Integrante_6!A162","TALENTO HUMANO")</f>
        <v>TALENTO HUMANO</v>
      </c>
      <c r="F9" s="208"/>
      <c r="G9" s="209"/>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7" t="str">
        <f>HYPERLINK("#Integrante_6!F162","INFRAESTRUCTURA")</f>
        <v>INFRAESTRUCTURA</v>
      </c>
      <c r="F10" s="208"/>
      <c r="G10" s="209"/>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10"/>
      <c r="I20" s="141"/>
      <c r="J20" s="142"/>
      <c r="K20" s="143"/>
      <c r="L20" s="144"/>
      <c r="M20" s="144"/>
      <c r="N20" s="127">
        <f>+(M20-L20)/30</f>
        <v>0</v>
      </c>
      <c r="O20" s="130"/>
      <c r="U20" s="126"/>
      <c r="V20" s="105">
        <f ca="1">NOW()</f>
        <v>44201.875487384263</v>
      </c>
      <c r="W20" s="105">
        <f ca="1">NOW()</f>
        <v>44201.875487384263</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2660</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75"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75"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75"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2"/>
      <c r="N107" s="118"/>
      <c r="O107" s="118"/>
      <c r="P107" s="80"/>
    </row>
    <row r="108" spans="1:16" ht="29.45" customHeight="1" thickBot="1" x14ac:dyDescent="0.3">
      <c r="O108" s="177"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2661</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2672</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2672</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2672</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2672</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2672</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2672</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2672</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2672</v>
      </c>
      <c r="C121" s="166" t="s">
        <v>31</v>
      </c>
      <c r="D121" s="115"/>
      <c r="E121" s="137"/>
      <c r="F121" s="137"/>
      <c r="G121" s="164" t="str">
        <f t="shared" si="4"/>
        <v/>
      </c>
      <c r="H121" s="114"/>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2672</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2672</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2672</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2672</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2672</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2672</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2672</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2672</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2672</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2672</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2672</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2672</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2672</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2672</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2672</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2672</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2672</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2672</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2672</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2672</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2672</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2672</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2672</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2672</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2672</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2672</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2672</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2672</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2672</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2672</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2672</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2672</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2672</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2672</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2672</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2672</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2672</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2672</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2672</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2665</v>
      </c>
      <c r="B163" s="248"/>
      <c r="C163" s="248"/>
      <c r="D163" s="248"/>
      <c r="E163" s="249"/>
      <c r="F163" s="250" t="s">
        <v>2666</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4" t="s">
        <v>2648</v>
      </c>
      <c r="J167" s="255"/>
      <c r="K167" s="255"/>
      <c r="L167" s="255"/>
      <c r="M167" s="255"/>
      <c r="N167" s="255"/>
      <c r="O167" s="256"/>
      <c r="U167" s="51"/>
    </row>
    <row r="168" spans="1:28" x14ac:dyDescent="0.25">
      <c r="A168" s="9"/>
      <c r="B168" s="265" t="s">
        <v>2663</v>
      </c>
      <c r="C168" s="265"/>
      <c r="D168" s="265"/>
      <c r="E168" s="8"/>
      <c r="F168" s="5"/>
      <c r="H168" s="82" t="s">
        <v>2662</v>
      </c>
      <c r="I168" s="254"/>
      <c r="J168" s="255"/>
      <c r="K168" s="255"/>
      <c r="L168" s="255"/>
      <c r="M168" s="255"/>
      <c r="N168" s="255"/>
      <c r="O168" s="256"/>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2678</v>
      </c>
      <c r="B172" s="202"/>
      <c r="C172" s="202"/>
      <c r="D172" s="202"/>
      <c r="E172" s="202"/>
      <c r="F172" s="202"/>
      <c r="G172" s="202"/>
      <c r="H172" s="202"/>
      <c r="I172" s="202"/>
      <c r="J172" s="202"/>
      <c r="K172" s="202"/>
      <c r="L172" s="202"/>
      <c r="M172" s="202"/>
      <c r="N172" s="202"/>
      <c r="O172" s="206"/>
      <c r="P172" s="77"/>
    </row>
    <row r="173" spans="1:28" ht="15" customHeight="1" x14ac:dyDescent="0.25">
      <c r="A173" s="222" t="s">
        <v>2677</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2671</v>
      </c>
      <c r="C176" s="257"/>
      <c r="D176" s="257"/>
      <c r="E176" s="257"/>
      <c r="F176" s="257"/>
      <c r="G176" s="257"/>
      <c r="H176" s="20"/>
      <c r="I176" s="261" t="s">
        <v>2675</v>
      </c>
      <c r="J176" s="262"/>
      <c r="K176" s="262"/>
      <c r="L176" s="262"/>
      <c r="M176" s="262"/>
      <c r="O176" s="177"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2680</v>
      </c>
      <c r="O177" s="8"/>
      <c r="Q177" s="19"/>
      <c r="R177" s="19"/>
      <c r="S177" s="156"/>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c r="O178" s="8"/>
      <c r="Q178" s="19"/>
      <c r="R178" s="19"/>
      <c r="S178" s="156" t="s">
        <v>2623</v>
      </c>
      <c r="T178" s="19"/>
      <c r="U178" s="19"/>
      <c r="V178" s="19"/>
      <c r="W178" s="19"/>
      <c r="X178" s="19"/>
      <c r="Y178" s="19"/>
      <c r="Z178" s="19"/>
      <c r="AA178" s="19"/>
      <c r="AB178" s="19"/>
    </row>
    <row r="179" spans="1:28" ht="23.25" x14ac:dyDescent="0.25">
      <c r="A179" s="9"/>
      <c r="B179" s="228" t="s">
        <v>2671</v>
      </c>
      <c r="C179" s="228"/>
      <c r="D179" s="228"/>
      <c r="E179" s="24">
        <v>0.02</v>
      </c>
      <c r="F179" s="170"/>
      <c r="G179" s="171" t="str">
        <f>IF(F179&gt;0,SUM(E179+F179),"")</f>
        <v/>
      </c>
      <c r="H179" s="5"/>
      <c r="I179" s="219" t="s">
        <v>2673</v>
      </c>
      <c r="J179" s="220"/>
      <c r="K179" s="220"/>
      <c r="L179" s="221"/>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29" t="s">
        <v>2633</v>
      </c>
      <c r="L185" s="229"/>
      <c r="M185" s="95">
        <f>+J185*K20</f>
        <v>0</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8" t="s">
        <v>2664</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2021-01-06T02:00:42Z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