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1\"/>
    </mc:Choice>
  </mc:AlternateContent>
  <xr:revisionPtr revIDLastSave="0" documentId="13_ncr:1_{AF880D1F-982A-4B7D-B33B-3D35361B901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<sst xmlns="http://schemas.openxmlformats.org/spreadsheetml/2006/main" count="4549" uniqueCount="2729">
  <si>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</si>
  <si>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</si>
  <si>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</si>
  <si>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</si>
  <si>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</si>
  <si>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</si>
  <si>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</si>
  <si>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</si>
  <si>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</si>
  <si>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</si>
  <si>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</si>
  <si>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</si>
  <si>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</si>
  <si>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</si>
  <si>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</si>
  <si>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</si>
  <si>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</si>
  <si>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</si>
  <si>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</si>
  <si>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</si>
  <si>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</si>
  <si>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</si>
  <si>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</si>
  <si>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</si>
  <si>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</si>
  <si>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</si>
  <si>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</si>
  <si>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</si>
  <si>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</si>
  <si>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</si>
  <si>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</si>
  <si>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</si>
  <si>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</si>
  <si>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</si>
  <si>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</si>
  <si>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</si>
  <si>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</si>
  <si>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</si>
  <si>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</si>
  <si>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</si>
  <si>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</si>
  <si>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</si>
  <si>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</si>
  <si>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</si>
  <si>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</si>
  <si>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</si>
  <si>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</si>
  <si>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</si>
  <si>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</si>
  <si>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</si>
  <si>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</si>
  <si>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</si>
  <si>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</si>
  <si>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</si>
  <si>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</si>
  <si>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</si>
  <si>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</si>
  <si>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</si>
  <si>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</si>
  <si>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</si>
  <si>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</si>
  <si>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</si>
  <si>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</si>
  <si>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</si>
  <si>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</si>
  <si>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</si>
  <si>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</si>
  <si>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</si>
  <si>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</si>
  <si>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</si>
  <si>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</si>
  <si>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</si>
  <si>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</si>
  <si>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</si>
  <si>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</si>
  <si>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</si>
  <si>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</si>
  <si>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</si>
  <si>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</si>
  <si>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</si>
  <si>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</si>
  <si>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</si>
  <si>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</si>
  <si>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</si>
  <si>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</si>
  <si>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</si>
  <si>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</si>
  <si>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</si>
  <si>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</si>
  <si>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</si>
  <si>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</si>
  <si>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</si>
  <si>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</si>
  <si>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</si>
  <si>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</si>
  <si>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</si>
  <si>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</si>
  <si>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</si>
  <si>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</si>
  <si>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</si>
  <si>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</si>
  <si>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</si>
  <si>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</si>
  <si>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</si>
  <si>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</si>
  <si>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</si>
  <si>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</si>
  <si>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</si>
  <si>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</si>
  <si>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</si>
  <si>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</si>
  <si>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</si>
  <si>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</si>
  <si>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</si>
  <si>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</si>
  <si>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</si>
  <si>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</si>
  <si>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</si>
  <si>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</si>
  <si>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</si>
  <si>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</si>
  <si>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</si>
  <si>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</si>
  <si>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</si>
  <si>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</si>
  <si>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</si>
  <si>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</si>
  <si>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</si>
  <si>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</si>
  <si>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</si>
  <si>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</si>
  <si>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</si>
  <si>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</si>
  <si>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</si>
  <si>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</si>
  <si>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</si>
  <si>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</si>
  <si>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</si>
  <si>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</si>
  <si>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</si>
  <si>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</si>
  <si>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</si>
  <si>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</si>
  <si>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</si>
  <si>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</si>
  <si>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</si>
  <si>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</si>
  <si>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</si>
  <si>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</si>
  <si>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</si>
  <si>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</si>
  <si>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</si>
  <si>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</si>
  <si>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</si>
  <si>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</si>
  <si>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</si>
  <si>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</si>
  <si>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</si>
  <si>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</si>
  <si>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</si>
  <si>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</si>
  <si>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</si>
  <si>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</si>
  <si>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</si>
  <si>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</si>
  <si>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</si>
  <si>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</si>
  <si>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</si>
  <si>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</si>
  <si>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</si>
  <si>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</si>
  <si>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</si>
  <si>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</si>
  <si>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</si>
  <si>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</si>
  <si>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</si>
  <si>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</si>
  <si>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</si>
  <si>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</si>
  <si>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</si>
  <si>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</si>
  <si>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</si>
  <si>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</si>
  <si>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</si>
  <si>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</si>
  <si>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</si>
  <si>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</si>
  <si>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</si>
  <si>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</si>
  <si>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</si>
  <si>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</si>
  <si>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</si>
  <si>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</si>
  <si>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</si>
  <si>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</si>
  <si>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</si>
  <si>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</si>
  <si>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</si>
  <si>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</si>
  <si>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</si>
  <si>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</si>
  <si>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</si>
  <si>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</si>
  <si>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</si>
  <si>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</si>
  <si>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</si>
  <si>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</si>
  <si>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</si>
  <si>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</si>
  <si>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</si>
  <si>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</si>
  <si>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</si>
  <si>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</si>
  <si>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</si>
  <si>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</si>
  <si>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</si>
  <si>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</si>
  <si>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</si>
  <si>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</si>
  <si>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</si>
  <si>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</si>
  <si>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</si>
  <si>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</si>
  <si>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</si>
  <si>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</si>
  <si>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</si>
  <si>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</si>
  <si>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</si>
  <si>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</si>
  <si>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</si>
  <si>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</si>
  <si>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</si>
  <si>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</si>
  <si>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</si>
  <si>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</si>
  <si>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</si>
  <si>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</si>
  <si>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</si>
  <si>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</si>
  <si>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</si>
  <si>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</si>
  <si>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</si>
  <si>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</si>
  <si>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</si>
  <si>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</si>
  <si>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</si>
  <si>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</si>
  <si>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</si>
  <si>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</si>
  <si>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</si>
  <si>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</si>
  <si>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</si>
  <si>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</si>
  <si>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</si>
  <si>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</si>
  <si>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</si>
  <si>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</si>
  <si>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</si>
  <si>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</si>
  <si>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</si>
  <si>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</si>
  <si>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</si>
  <si>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</si>
  <si>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</si>
  <si>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</si>
  <si>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</si>
  <si>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</si>
  <si>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</si>
  <si>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</si>
  <si>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</si>
  <si>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</si>
  <si>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</si>
  <si>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</si>
  <si>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</si>
  <si>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</si>
  <si>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</si>
  <si>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</si>
  <si>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</si>
  <si>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</si>
  <si>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</si>
  <si>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</si>
  <si>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</si>
  <si>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</si>
  <si>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</si>
  <si>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</si>
  <si>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</si>
  <si>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</si>
  <si>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</si>
  <si>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</si>
  <si>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</si>
  <si>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</si>
  <si>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</si>
  <si>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</si>
  <si>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</si>
  <si>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</si>
  <si>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</si>
  <si>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</si>
  <si>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</si>
  <si>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</si>
  <si>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</si>
  <si>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</si>
  <si>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</si>
  <si>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</si>
  <si>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</si>
  <si>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</si>
  <si>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</si>
  <si>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</si>
  <si>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</si>
  <si>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</si>
  <si>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</si>
  <si>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</si>
  <si>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</si>
  <si>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</si>
  <si>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</si>
  <si>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</si>
  <si>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</si>
  <si>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</si>
  <si>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</si>
  <si>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</si>
  <si>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</si>
  <si>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</si>
  <si>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</si>
  <si>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</si>
  <si>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</si>
  <si>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</si>
  <si>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</si>
  <si>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</si>
  <si>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</si>
  <si>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</si>
  <si>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</si>
  <si>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</si>
  <si>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</si>
  <si>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</si>
  <si>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</si>
  <si>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</si>
  <si>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</si>
  <si>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</si>
  <si>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</si>
  <si>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</si>
  <si>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</si>
  <si>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</si>
  <si>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</si>
  <si>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</si>
  <si>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</si>
  <si>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</si>
  <si>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</si>
  <si>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</si>
  <si>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</si>
  <si>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</si>
  <si>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</si>
  <si>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</si>
  <si>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</si>
  <si>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</si>
  <si>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</si>
  <si>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</si>
  <si>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</si>
  <si>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</si>
  <si>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</si>
  <si>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</si>
  <si>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</si>
  <si>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</si>
  <si>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</si>
  <si>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</si>
  <si>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</si>
  <si>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</si>
  <si>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</si>
  <si>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</si>
  <si>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</si>
  <si>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</si>
  <si>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</si>
  <si>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</si>
  <si>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</si>
  <si>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</si>
  <si>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</si>
  <si>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</si>
  <si>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</si>
  <si>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</si>
  <si>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</si>
  <si>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</si>
  <si>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</si>
  <si>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</si>
  <si>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</si>
  <si>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</si>
  <si>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</si>
  <si>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</si>
  <si>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</si>
  <si>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</si>
  <si>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</si>
  <si>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</si>
  <si>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</si>
  <si>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</si>
  <si>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</si>
  <si>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</si>
  <si>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</si>
  <si>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</si>
  <si>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</si>
  <si>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</si>
  <si>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</si>
  <si>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</si>
  <si>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</si>
  <si>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</si>
  <si>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</si>
  <si>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</si>
  <si>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</si>
  <si>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</si>
  <si>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</si>
  <si>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</si>
  <si>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</si>
  <si>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</si>
  <si>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</si>
  <si>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</si>
  <si>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</si>
  <si>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</si>
  <si>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</si>
  <si>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</si>
  <si>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</si>
  <si>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</si>
  <si>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</si>
  <si>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</si>
  <si>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</si>
  <si>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</si>
  <si>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</si>
  <si>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</si>
  <si>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</si>
  <si>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</si>
  <si>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</si>
  <si>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</si>
  <si>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</si>
  <si>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</si>
  <si>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</si>
  <si>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</si>
  <si>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</si>
  <si>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</si>
  <si>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</si>
  <si>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</si>
  <si>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</si>
  <si>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</si>
  <si>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</si>
  <si>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</si>
  <si>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</si>
  <si>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</si>
  <si>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</si>
  <si>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</si>
  <si>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</si>
  <si>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</si>
  <si>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</si>
  <si>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</si>
  <si>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</si>
  <si>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</si>
  <si>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</si>
  <si>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</si>
  <si>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</si>
  <si>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</si>
  <si>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</si>
  <si>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</si>
  <si>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</si>
  <si>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</si>
  <si>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</si>
  <si>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</si>
  <si>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</si>
  <si>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</si>
  <si>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</si>
  <si>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</si>
  <si>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</si>
  <si>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</si>
  <si>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</si>
  <si>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</si>
  <si>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</si>
  <si>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</si>
  <si>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</si>
  <si>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</si>
  <si>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</si>
  <si>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</si>
  <si>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</si>
  <si>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</si>
  <si>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</si>
  <si>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</si>
  <si>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</si>
  <si>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</si>
  <si>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</si>
  <si>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</si>
  <si>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</si>
  <si>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</si>
  <si>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</si>
  <si>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</si>
  <si>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</si>
  <si>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</si>
  <si>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</si>
  <si>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</si>
  <si>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</si>
  <si>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</si>
  <si>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</si>
  <si>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</si>
  <si>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</si>
  <si>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</si>
  <si>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</si>
  <si>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</si>
  <si>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</si>
  <si>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</si>
  <si>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</si>
  <si>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</si>
  <si>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</si>
  <si>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</si>
  <si>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</si>
  <si>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</si>
  <si>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</si>
  <si>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</si>
  <si>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</si>
  <si>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</si>
  <si>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</si>
  <si>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</si>
  <si>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</si>
  <si>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</si>
  <si>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</si>
  <si>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</si>
  <si>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</si>
  <si>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</si>
  <si>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</si>
  <si>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</si>
  <si>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</si>
  <si>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</si>
  <si>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</si>
  <si>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</si>
  <si>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</si>
  <si>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</si>
  <si>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</si>
  <si>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</si>
  <si>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</si>
  <si>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</si>
  <si>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</si>
  <si>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</si>
  <si>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</si>
  <si>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</si>
  <si>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</si>
  <si>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</si>
  <si>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</si>
  <si>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</si>
  <si>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</si>
  <si>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</si>
  <si>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</si>
  <si>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</si>
  <si>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</si>
  <si>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</si>
  <si>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</si>
  <si>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</si>
  <si>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</si>
  <si>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</si>
  <si>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</si>
  <si>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</si>
  <si>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</si>
  <si>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</si>
  <si>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</si>
  <si>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</si>
  <si>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</si>
  <si>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</si>
  <si>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</si>
  <si>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</si>
  <si>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</si>
  <si>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</si>
  <si>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</si>
  <si>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</si>
  <si>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</si>
  <si>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</si>
  <si>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</si>
  <si>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</si>
  <si>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</si>
  <si>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</si>
  <si>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</si>
  <si>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</si>
  <si>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</si>
  <si>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</si>
  <si>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</si>
  <si>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</si>
  <si>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</si>
  <si>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</si>
  <si>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</si>
  <si>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</si>
  <si>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</si>
  <si>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</si>
  <si>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</si>
  <si>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</si>
  <si>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</si>
  <si>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</si>
  <si>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</si>
  <si>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</si>
  <si>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</si>
  <si>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</si>
  <si>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</si>
  <si>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</si>
  <si>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</si>
  <si>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</si>
  <si>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</si>
  <si>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</si>
  <si>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</si>
  <si>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</si>
  <si>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</si>
  <si>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</si>
  <si>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</si>
  <si>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</si>
  <si>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</si>
  <si>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</si>
  <si>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</si>
  <si>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</si>
  <si>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</si>
  <si>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</si>
  <si>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</si>
  <si>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</si>
  <si>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</si>
  <si>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</si>
  <si>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</si>
  <si>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</si>
  <si>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</si>
  <si>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</si>
  <si>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</si>
  <si>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</si>
  <si>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</si>
  <si>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</si>
  <si>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</si>
  <si>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</si>
  <si>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</si>
  <si>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</si>
  <si>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</si>
  <si>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</si>
  <si>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</si>
  <si>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</si>
  <si>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</si>
  <si>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</si>
  <si>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</si>
  <si>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</si>
  <si>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</si>
  <si>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</si>
  <si>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</si>
  <si>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</si>
  <si>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</si>
  <si>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</si>
  <si>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</si>
  <si>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</si>
  <si>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</si>
  <si>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</si>
  <si>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</si>
  <si>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</si>
  <si>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</si>
  <si>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</si>
  <si>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</si>
  <si>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</si>
  <si>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</si>
  <si>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</si>
  <si>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</si>
  <si>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</si>
  <si>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</si>
  <si>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</si>
  <si>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</si>
  <si>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</si>
  <si>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</si>
  <si>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</si>
  <si>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</si>
  <si>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</si>
  <si>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</si>
  <si>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</si>
  <si>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</si>
  <si>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</si>
  <si>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</si>
  <si>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</si>
  <si>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</si>
  <si>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</si>
  <si>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</si>
  <si>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</si>
  <si>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</si>
  <si>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</si>
  <si>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</si>
  <si>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</si>
  <si>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</si>
  <si>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</si>
  <si>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</si>
  <si>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</si>
  <si>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</si>
  <si>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</si>
  <si>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</si>
  <si>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</si>
  <si>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</si>
  <si>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</si>
  <si>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</si>
  <si>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</si>
  <si>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</si>
  <si>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</si>
  <si>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</si>
  <si>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</si>
  <si>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</si>
  <si>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</si>
  <si>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</si>
  <si>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</si>
  <si>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</si>
  <si>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</si>
  <si>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</si>
  <si>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</si>
  <si>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</si>
  <si>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</si>
  <si>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</si>
  <si>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</si>
  <si>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</si>
  <si>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</si>
  <si>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</si>
  <si>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</si>
  <si>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</si>
  <si>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</si>
  <si>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</si>
  <si>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</si>
  <si>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</si>
  <si>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</si>
  <si>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</si>
  <si>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</si>
  <si>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</si>
  <si>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</si>
  <si>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</si>
  <si>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</si>
  <si>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</si>
  <si>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</si>
  <si>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</si>
  <si>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</si>
  <si>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</si>
  <si>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</si>
  <si>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</si>
  <si>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</si>
  <si>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</si>
  <si>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</si>
  <si>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</si>
  <si>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</si>
  <si>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</si>
  <si>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</si>
  <si>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</si>
  <si>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</si>
  <si>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</si>
  <si>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</si>
  <si>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</si>
  <si>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</si>
  <si>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</si>
  <si>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</si>
  <si>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</si>
  <si>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</si>
  <si>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</si>
  <si>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</si>
  <si>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</si>
  <si>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</si>
  <si>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</si>
  <si>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</si>
  <si>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</si>
  <si>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</si>
  <si>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</si>
  <si>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</si>
  <si>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</si>
  <si>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</si>
  <si>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</si>
  <si>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</si>
  <si>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</si>
  <si>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</si>
  <si>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</si>
  <si>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</si>
  <si>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</si>
  <si>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</si>
  <si>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</si>
  <si>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</si>
  <si>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</si>
  <si>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</si>
  <si>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</si>
  <si>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</si>
  <si>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</si>
  <si>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</si>
  <si>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</si>
  <si>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</si>
  <si>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</si>
  <si>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</si>
  <si>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</si>
  <si>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</si>
  <si>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</si>
  <si>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</si>
  <si>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</si>
  <si>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</si>
  <si>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</si>
  <si>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</si>
  <si>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</si>
  <si>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</si>
  <si>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</si>
  <si>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</si>
  <si>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</si>
  <si>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</si>
  <si>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</si>
  <si>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</si>
  <si>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</si>
  <si>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</si>
  <si>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</si>
  <si>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</si>
  <si>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</si>
  <si>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</si>
  <si>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</si>
  <si>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</si>
  <si>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</si>
  <si>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</si>
  <si>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</si>
  <si>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</si>
  <si>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</si>
  <si>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</si>
  <si>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</si>
  <si>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</si>
  <si>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</si>
  <si>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</si>
  <si>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</si>
  <si>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</si>
  <si>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</si>
  <si>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</si>
  <si>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</si>
  <si>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</si>
  <si>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</si>
  <si>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</si>
  <si>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</si>
  <si>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</si>
  <si>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</si>
  <si>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</si>
  <si>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</si>
  <si>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</si>
  <si>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</si>
  <si>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</si>
  <si>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</si>
  <si>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</si>
  <si>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</si>
  <si>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</si>
  <si>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</si>
  <si>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</si>
  <si>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</si>
  <si>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</si>
  <si>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</si>
  <si>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</si>
  <si>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</si>
  <si>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</si>
  <si>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</si>
  <si>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</si>
  <si>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</si>
  <si>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</si>
  <si>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</si>
  <si>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</si>
  <si>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</si>
  <si>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</si>
  <si>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</si>
  <si>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</si>
  <si>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</si>
  <si>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</si>
  <si>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</si>
  <si>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</si>
  <si>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</si>
  <si>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</si>
  <si>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</si>
  <si>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</si>
  <si>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</si>
  <si>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</si>
  <si>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</si>
  <si>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</si>
  <si>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</si>
  <si>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</si>
  <si>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</si>
  <si>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</si>
  <si>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</si>
  <si>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</si>
  <si>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</si>
  <si>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</si>
  <si>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</si>
  <si>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</si>
  <si>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</si>
  <si>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</si>
  <si>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</si>
  <si>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</si>
  <si>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</si>
  <si>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</si>
  <si>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</si>
  <si>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</si>
  <si>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</si>
  <si>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</si>
  <si>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</si>
  <si>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</si>
  <si>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</si>
  <si>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</si>
  <si>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</si>
  <si>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</si>
  <si>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</si>
  <si>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</si>
  <si>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</si>
  <si>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</si>
  <si>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</si>
  <si>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</si>
  <si>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</si>
  <si>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</si>
  <si>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</si>
  <si>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</si>
  <si>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</si>
  <si>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</si>
  <si>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</si>
  <si>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</si>
  <si>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</si>
  <si>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</si>
  <si>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</si>
  <si>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</si>
  <si>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</si>
  <si>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</si>
  <si>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</si>
  <si>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</si>
  <si>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</si>
  <si>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</si>
  <si>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</si>
  <si>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</si>
  <si>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</si>
  <si>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</si>
  <si>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</si>
  <si>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</si>
  <si>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</si>
  <si>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</si>
  <si>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</si>
  <si>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</si>
  <si>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</si>
  <si>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</si>
  <si>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</si>
  <si>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</si>
  <si>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</si>
  <si>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</si>
  <si>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</si>
  <si>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</si>
  <si>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</si>
  <si>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</si>
  <si>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</si>
  <si>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</si>
  <si>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</si>
  <si>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</si>
  <si>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</si>
  <si>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</si>
  <si>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</si>
  <si>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</si>
  <si>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</si>
  <si>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</si>
  <si>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</si>
  <si>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</si>
  <si>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</si>
  <si>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</si>
  <si>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</si>
  <si>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</si>
  <si>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</si>
  <si>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</si>
  <si>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</si>
  <si>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</si>
  <si>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</si>
  <si>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</si>
  <si>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</si>
  <si>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</si>
  <si>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</si>
  <si>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</si>
  <si>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</si>
  <si>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</si>
  <si>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</si>
  <si>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</si>
  <si>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</si>
  <si>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</si>
  <si>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</si>
  <si>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</si>
  <si>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</si>
  <si>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</si>
  <si>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</si>
  <si>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</si>
  <si>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</si>
  <si>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</si>
  <si>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</si>
  <si>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</si>
  <si>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</si>
  <si>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</si>
  <si>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</si>
  <si>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</si>
  <si>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</si>
  <si>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</si>
  <si>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</si>
  <si>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</si>
  <si>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</si>
  <si>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</si>
  <si>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</si>
  <si>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</si>
  <si>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</si>
  <si>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</si>
  <si>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</si>
  <si>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</si>
  <si>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</si>
  <si>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</si>
  <si>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</si>
  <si>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</si>
  <si>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</si>
  <si>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</si>
  <si>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</si>
  <si>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</si>
  <si>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</si>
  <si>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</si>
  <si>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</si>
  <si>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</si>
  <si>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</si>
  <si>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</si>
  <si>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</si>
  <si>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</si>
  <si>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</si>
  <si>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</si>
  <si>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</si>
  <si>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</si>
  <si>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</si>
  <si>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</si>
  <si>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</si>
  <si>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</si>
  <si>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</si>
  <si>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</si>
  <si>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</si>
  <si>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</si>
  <si>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</si>
  <si>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</si>
  <si>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</si>
  <si>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</si>
  <si>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</si>
  <si>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</si>
  <si>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</si>
  <si>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</si>
  <si>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</si>
  <si>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</si>
  <si>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</si>
  <si>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</si>
  <si>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</si>
  <si>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</si>
  <si>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</si>
  <si>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</si>
  <si>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</si>
  <si>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</si>
  <si>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</si>
  <si>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</si>
  <si>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</si>
  <si>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</si>
  <si>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</si>
  <si>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</si>
  <si>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</si>
  <si>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</si>
  <si>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</si>
  <si>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</si>
  <si>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</si>
  <si>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</si>
  <si>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</si>
  <si>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</si>
  <si>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</si>
  <si>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</si>
  <si>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</si>
  <si>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</si>
  <si>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</si>
  <si>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</si>
  <si>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</si>
  <si>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</si>
  <si>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</si>
  <si>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</si>
  <si>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</si>
  <si>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</si>
  <si>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</si>
  <si>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</si>
  <si>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</si>
  <si>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</si>
  <si>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</si>
  <si>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</si>
  <si>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</si>
  <si>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</si>
  <si>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</si>
  <si>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</si>
  <si>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</si>
  <si>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</si>
  <si>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</si>
  <si>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</si>
  <si>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</si>
  <si>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</si>
  <si>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</si>
  <si>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</si>
  <si>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</si>
  <si>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</si>
  <si>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</si>
  <si>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</si>
  <si>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</si>
  <si>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</si>
  <si>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</si>
  <si>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</si>
  <si>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</si>
  <si>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</si>
  <si>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</si>
  <si>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</si>
  <si>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</si>
  <si>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</si>
  <si>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</si>
  <si>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</si>
  <si>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</si>
  <si>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</si>
  <si>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</si>
  <si>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</si>
  <si>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</si>
  <si>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</si>
  <si>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</si>
  <si>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</si>
  <si>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</si>
  <si>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</si>
  <si>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</si>
  <si>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</si>
  <si>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</si>
  <si>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</si>
  <si>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</si>
  <si>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</si>
  <si>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</si>
  <si>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</si>
  <si>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</si>
  <si>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</si>
  <si>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</si>
  <si>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</si>
  <si>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</si>
  <si>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</si>
  <si>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</si>
  <si>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</si>
  <si>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</si>
  <si>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</si>
  <si>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</si>
  <si>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</si>
  <si>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</si>
  <si>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</si>
  <si>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</si>
  <si>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</si>
  <si>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</si>
  <si>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</si>
  <si>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</si>
  <si>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</si>
  <si>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</si>
  <si>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</si>
  <si>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</si>
  <si>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</si>
  <si>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</si>
  <si>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</si>
  <si>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</si>
  <si>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</si>
  <si>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</si>
  <si>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</si>
  <si>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</si>
  <si>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</si>
  <si>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</si>
  <si>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</si>
  <si>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</si>
  <si>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</si>
  <si>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</si>
  <si>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</si>
  <si>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</si>
  <si>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</si>
  <si>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</si>
  <si>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</si>
  <si>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</si>
  <si>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</si>
  <si>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</si>
  <si>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</si>
  <si>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</si>
  <si>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</si>
  <si>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</si>
  <si>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</si>
  <si>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</si>
  <si>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</si>
  <si>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</si>
  <si>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</si>
  <si>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</si>
  <si>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</si>
  <si>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</si>
  <si>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</si>
  <si>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</si>
  <si>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</si>
  <si>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</si>
  <si>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</si>
  <si>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</si>
  <si>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</si>
  <si>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</si>
  <si>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</si>
  <si>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</si>
  <si>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</si>
  <si>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</si>
  <si>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</si>
  <si>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</si>
  <si>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</si>
  <si>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</si>
  <si>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</si>
  <si>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</si>
  <si>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</si>
  <si>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</si>
  <si>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</si>
  <si>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</si>
  <si>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</si>
  <si>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</si>
  <si>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</si>
  <si>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</si>
  <si>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</si>
  <si>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</si>
  <si>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</si>
  <si>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</si>
  <si>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</si>
  <si>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</si>
  <si>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</si>
  <si>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</si>
  <si>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</si>
  <si>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</si>
  <si>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</si>
  <si>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</si>
  <si>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</si>
  <si>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</si>
  <si>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</si>
  <si>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</si>
  <si>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</si>
  <si>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</si>
  <si>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</si>
  <si>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</si>
  <si>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</si>
  <si>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</si>
  <si>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</si>
  <si>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</si>
  <si>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</si>
  <si>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</si>
  <si>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</si>
  <si>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</si>
  <si>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</si>
  <si>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</si>
  <si>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</si>
  <si>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</si>
  <si>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</si>
  <si>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</si>
  <si>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</si>
  <si>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</si>
  <si>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</si>
  <si>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</si>
  <si>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</si>
  <si>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</si>
  <si>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</si>
  <si>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</si>
  <si>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</si>
  <si>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</si>
  <si>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</si>
  <si>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</si>
  <si>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</si>
  <si>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</si>
  <si>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</si>
  <si>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</si>
  <si>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</si>
  <si>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</si>
  <si>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</si>
  <si>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</si>
  <si>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</si>
  <si>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</si>
  <si>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</si>
  <si>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</si>
  <si>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</si>
  <si>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</si>
  <si>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</si>
  <si>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</si>
  <si>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</si>
  <si>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</si>
  <si>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</si>
  <si>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</si>
  <si>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</si>
  <si>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</si>
  <si>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</si>
  <si>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</si>
  <si>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</si>
  <si>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</si>
  <si>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</si>
  <si>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</si>
  <si>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</si>
  <si>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</si>
  <si>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</si>
  <si>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</si>
  <si>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</si>
  <si>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</si>
  <si>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</si>
  <si>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</si>
  <si>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</si>
  <si>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</si>
  <si>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</si>
  <si>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</si>
  <si>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</si>
  <si>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</si>
  <si>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</si>
  <si>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</si>
  <si>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</si>
  <si>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</si>
  <si>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</si>
  <si>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</si>
  <si>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</si>
  <si>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</si>
  <si>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</si>
  <si>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</si>
  <si>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</si>
  <si>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</si>
  <si>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</si>
  <si>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</si>
  <si>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</si>
  <si>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</si>
  <si>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</si>
  <si>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</si>
  <si>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</si>
  <si>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</si>
  <si>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</si>
  <si>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</si>
  <si>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</si>
  <si>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</si>
  <si>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</si>
  <si>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</si>
  <si>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</si>
  <si>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</si>
  <si>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</si>
  <si>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</si>
  <si>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</si>
  <si>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</si>
  <si>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</si>
  <si>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</si>
  <si>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</si>
  <si>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</si>
  <si>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</si>
  <si>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</si>
  <si>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</si>
  <si>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</si>
  <si>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</si>
  <si>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</si>
  <si>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</si>
  <si>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</si>
  <si>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</si>
  <si>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</si>
  <si>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</si>
  <si>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</si>
  <si>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</si>
  <si>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</si>
  <si>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</si>
  <si>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</si>
  <si>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</si>
  <si>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</si>
  <si>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</si>
  <si>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</si>
  <si>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</si>
  <si>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</si>
  <si>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</si>
  <si>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</si>
  <si>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</si>
  <si>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</si>
  <si>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</si>
  <si>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</si>
  <si>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</si>
  <si>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</si>
  <si>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</si>
  <si>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</si>
  <si>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</si>
  <si>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</si>
  <si>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</si>
  <si>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</si>
  <si>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</si>
  <si>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</si>
  <si>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</si>
  <si>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</si>
  <si>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</si>
  <si>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</si>
  <si>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</si>
  <si>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</si>
  <si>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</si>
  <si>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</si>
  <si>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</si>
  <si>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</si>
  <si>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</si>
  <si>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</si>
  <si>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</si>
  <si>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</si>
  <si>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</si>
  <si>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</si>
  <si>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</si>
  <si>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</si>
  <si>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</si>
  <si>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</si>
  <si>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</si>
  <si>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</si>
  <si>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</si>
  <si>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</si>
  <si>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</si>
  <si>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</si>
  <si>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</si>
  <si>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</si>
  <si>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</si>
  <si>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</si>
  <si>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</si>
  <si>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</si>
  <si>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</si>
  <si>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</si>
  <si>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</si>
  <si>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</si>
  <si>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</si>
  <si>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</si>
  <si>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</si>
  <si>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</si>
  <si>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</si>
  <si>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</si>
  <si>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</si>
  <si>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</si>
  <si>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</si>
  <si>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</si>
  <si>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</si>
  <si>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</si>
  <si>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</si>
  <si>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</si>
  <si>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</si>
  <si>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</si>
  <si>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</si>
  <si>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</si>
  <si>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</si>
  <si>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</si>
  <si>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</si>
  <si>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</si>
  <si>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</si>
  <si>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</si>
  <si>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</si>
  <si>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</si>
  <si>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</si>
  <si>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</si>
  <si>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</si>
  <si>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</si>
  <si>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</si>
  <si>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</si>
  <si>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</si>
  <si>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</si>
  <si>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</si>
  <si>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</si>
  <si>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</si>
  <si>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</si>
  <si>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</si>
  <si>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</si>
  <si>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</si>
  <si>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</si>
  <si>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</si>
  <si>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</si>
  <si>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</si>
  <si>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</si>
  <si>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</si>
  <si>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</si>
  <si>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</si>
  <si>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</si>
  <si>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</si>
  <si>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</si>
  <si>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</si>
  <si>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</si>
  <si>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</si>
  <si>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</si>
  <si>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</si>
  <si>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</si>
  <si>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</si>
  <si>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</si>
  <si>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</si>
  <si>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</si>
  <si>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</si>
  <si>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</si>
  <si>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</si>
  <si>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</si>
  <si>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</si>
  <si>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</si>
  <si>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</si>
  <si>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</si>
  <si>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</si>
  <si>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</si>
  <si>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</si>
  <si>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</si>
  <si>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</si>
  <si>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</si>
  <si>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</si>
  <si>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</si>
  <si>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</si>
  <si>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</si>
  <si>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</si>
  <si>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</si>
  <si>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</si>
  <si>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</si>
  <si>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</si>
  <si>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</si>
  <si>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</si>
  <si>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</si>
  <si>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</si>
  <si>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</si>
  <si>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</si>
  <si>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</si>
  <si>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</si>
  <si>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</si>
  <si>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</si>
  <si>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</si>
  <si>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</si>
  <si>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</si>
  <si>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</si>
  <si>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</si>
  <si>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</si>
  <si>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</si>
  <si>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</si>
  <si>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</si>
  <si>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</si>
  <si>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</si>
  <si>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</si>
  <si>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</si>
  <si>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</si>
  <si>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</si>
  <si>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</si>
  <si>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</si>
  <si>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</si>
  <si>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</si>
  <si>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</si>
  <si>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</si>
  <si>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</si>
  <si>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</si>
  <si>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</si>
  <si>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</si>
  <si>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</si>
  <si>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</si>
  <si>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</si>
  <si>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</si>
  <si>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</si>
  <si>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</si>
  <si>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</si>
  <si>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</si>
  <si>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</si>
  <si>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</si>
  <si>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</si>
  <si>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</si>
  <si>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</si>
  <si>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</si>
  <si>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</si>
  <si>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</si>
  <si>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</si>
  <si>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</si>
  <si>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</si>
  <si>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</si>
  <si>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</si>
  <si>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</si>
  <si>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</si>
  <si>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</si>
  <si>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</si>
  <si>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</si>
  <si>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</si>
  <si>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</si>
  <si>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</si>
  <si>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</si>
  <si>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</si>
  <si>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</si>
  <si>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</si>
  <si>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</si>
  <si>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</si>
  <si>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</si>
  <si>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</si>
  <si>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</si>
  <si>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</si>
  <si>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</si>
  <si>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</si>
  <si>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</si>
  <si>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</si>
  <si>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</si>
  <si>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</si>
  <si>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</si>
  <si>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</si>
  <si>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</si>
  <si>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</si>
  <si>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</si>
  <si>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</si>
  <si>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</si>
  <si>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</si>
  <si>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</si>
  <si>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</si>
  <si>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</si>
  <si>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</si>
  <si>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</si>
  <si>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</si>
  <si>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</si>
  <si>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</si>
  <si>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</si>
  <si>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</si>
  <si>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</si>
  <si>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</si>
  <si>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</si>
  <si>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</si>
  <si>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</si>
  <si>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</si>
  <si>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</si>
  <si>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</si>
  <si>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</si>
  <si>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</si>
  <si>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</si>
  <si>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</si>
  <si>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</si>
  <si>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</si>
  <si>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</si>
  <si>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</si>
  <si>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</si>
  <si>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</si>
  <si>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</si>
  <si>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</si>
  <si>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</si>
  <si>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</si>
  <si>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</si>
  <si>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</si>
  <si>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</si>
  <si>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</si>
  <si>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</si>
  <si>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</si>
  <si>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</si>
  <si>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</si>
  <si>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</si>
  <si>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</si>
  <si>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</si>
  <si>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</si>
  <si>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</si>
  <si>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</si>
  <si>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</si>
  <si>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</si>
  <si>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</si>
  <si>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</si>
  <si>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</si>
  <si>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</si>
  <si>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</si>
  <si>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</si>
  <si>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</si>
  <si>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</si>
  <si>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</si>
  <si>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</si>
  <si>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</si>
  <si>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</si>
  <si>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</si>
  <si>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</si>
  <si>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</si>
  <si>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</si>
  <si>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</si>
  <si>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</si>
  <si>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</si>
  <si>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</si>
  <si>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</si>
  <si>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</si>
  <si>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</si>
  <si>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</si>
  <si>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</si>
  <si>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</si>
  <si>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</si>
  <si>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</si>
  <si>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</si>
  <si>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</si>
  <si>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</si>
  <si>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</si>
  <si>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</si>
  <si>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</si>
  <si>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</si>
  <si>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</si>
  <si>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</si>
  <si>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</si>
  <si>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</si>
  <si>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</si>
  <si>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</si>
  <si>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</si>
  <si>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</si>
  <si>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</si>
  <si>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</si>
  <si>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</si>
  <si>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</si>
  <si>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</si>
  <si>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</si>
  <si>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</si>
  <si>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</si>
  <si>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</si>
  <si>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</si>
  <si>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</si>
  <si>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</si>
  <si>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</si>
  <si>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</si>
  <si>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</si>
  <si>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</si>
  <si>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</si>
  <si>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</si>
  <si>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</si>
  <si>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</si>
  <si>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</si>
  <si>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</si>
  <si>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</si>
  <si>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</si>
  <si>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</si>
  <si>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</si>
  <si>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</si>
  <si>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</si>
  <si>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</si>
  <si>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</si>
  <si>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</si>
  <si>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</si>
  <si>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</si>
  <si>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</si>
  <si>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</si>
  <si>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</si>
  <si>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</si>
  <si>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</si>
  <si>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</si>
  <si>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</si>
  <si>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</si>
  <si>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</si>
  <si>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</si>
  <si>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</si>
  <si>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</si>
  <si>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</si>
  <si>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</si>
  <si>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</si>
  <si>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</si>
  <si>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</si>
  <si>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</si>
  <si>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</si>
  <si>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</si>
  <si>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</si>
  <si>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</si>
  <si>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</si>
  <si>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</si>
  <si>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</si>
  <si>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</si>
  <si>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</si>
  <si>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</si>
  <si>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</si>
  <si>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</si>
  <si>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</si>
  <si>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</si>
  <si>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</si>
  <si>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</si>
  <si>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</si>
  <si>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</si>
  <si>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</si>
  <si>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</si>
  <si>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</si>
  <si>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</si>
  <si>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</si>
  <si>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</si>
  <si>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</si>
  <si>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</si>
  <si>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</si>
  <si>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</si>
  <si>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</si>
  <si>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</si>
  <si>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</si>
  <si>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</si>
  <si>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</si>
  <si>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</si>
  <si>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</si>
  <si>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</si>
  <si>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</si>
  <si>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</si>
  <si>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</si>
  <si>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</si>
  <si>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</si>
  <si>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</si>
  <si>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</si>
  <si>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</si>
  <si>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</si>
  <si>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</si>
  <si>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</si>
  <si>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</si>
  <si>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</si>
  <si>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</si>
  <si>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</si>
  <si>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</si>
  <si>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</si>
  <si>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</si>
  <si>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</si>
  <si>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</si>
  <si>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</si>
  <si>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</si>
  <si>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</si>
  <si>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</si>
  <si>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</si>
  <si>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</si>
  <si>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</si>
  <si>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</si>
  <si>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</si>
  <si>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</si>
  <si>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</si>
  <si>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</si>
  <si>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</si>
  <si>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</si>
  <si>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</si>
  <si>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</si>
  <si>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</si>
  <si>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</si>
  <si>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</si>
  <si>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</si>
  <si>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</si>
  <si>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</si>
  <si>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</si>
  <si>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</si>
  <si>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</si>
  <si>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</si>
  <si>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</si>
  <si>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</si>
  <si>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</si>
  <si>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</si>
  <si>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</si>
  <si>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</si>
  <si>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</si>
  <si>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</si>
  <si>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</si>
  <si>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</si>
  <si>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</si>
  <si>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</si>
  <si>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</si>
  <si>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</si>
  <si>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</si>
  <si>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</si>
  <si>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</si>
  <si>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</si>
  <si>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</si>
  <si>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</si>
  <si>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</si>
  <si>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</si>
  <si>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</si>
  <si>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</si>
  <si>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</si>
  <si>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</si>
  <si>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</si>
  <si>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</si>
  <si>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</si>
  <si>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</si>
  <si>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</si>
  <si>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</si>
  <si>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</si>
  <si>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</si>
  <si>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</si>
  <si>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</si>
  <si>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</si>
  <si>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</si>
  <si>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</si>
  <si>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</si>
  <si>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</si>
  <si>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</si>
  <si>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</si>
  <si>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</si>
  <si>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</si>
  <si>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</si>
  <si>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</si>
  <si>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</si>
  <si>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</si>
  <si>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</si>
  <si>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</si>
  <si>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</si>
  <si>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</si>
  <si>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</si>
  <si>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</si>
  <si>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</si>
  <si>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</si>
  <si>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</si>
  <si>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</si>
  <si>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</si>
  <si>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</si>
  <si>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</si>
  <si>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</si>
  <si>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</si>
  <si>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</si>
  <si>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</si>
  <si>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</si>
  <si>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</si>
  <si>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</si>
  <si>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</si>
  <si>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</si>
  <si>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</si>
  <si>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</si>
  <si>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</si>
  <si>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</si>
  <si>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</si>
  <si>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</si>
  <si>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</si>
  <si>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</si>
  <si>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</si>
  <si>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</si>
  <si>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</si>
  <si>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</si>
  <si>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</si>
  <si>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</si>
  <si>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</si>
  <si>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</si>
  <si>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</si>
  <si>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</si>
  <si>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</si>
  <si>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</si>
  <si>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</si>
  <si>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</si>
  <si>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</si>
  <si>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</si>
  <si>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</si>
  <si>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</si>
  <si>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</si>
  <si>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</si>
  <si>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</si>
  <si>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</si>
  <si>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</si>
  <si>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</si>
  <si>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</si>
  <si>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</si>
  <si>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</si>
  <si>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</si>
  <si>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</si>
  <si>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</si>
  <si>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</si>
  <si>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</si>
  <si>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</si>
  <si>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</si>
  <si>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</si>
  <si>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</si>
  <si>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</si>
  <si>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</si>
  <si>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</si>
  <si>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</si>
  <si>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</si>
  <si>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</si>
  <si>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</si>
  <si>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</si>
  <si>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</si>
  <si>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</si>
  <si>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</si>
  <si>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</si>
  <si>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</si>
  <si>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</si>
  <si>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</si>
  <si>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</si>
  <si>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</si>
  <si>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</si>
  <si>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</si>
  <si>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</si>
  <si>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</si>
  <si>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</si>
  <si>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</si>
  <si>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</si>
  <si>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</si>
  <si>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</si>
  <si>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</si>
  <si>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</si>
  <si>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</si>
  <si>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</si>
  <si>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</si>
  <si>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</si>
  <si>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</si>
  <si>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</si>
  <si>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</si>
  <si>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</si>
  <si>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</si>
  <si>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</si>
  <si>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</si>
  <si>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</si>
  <si>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</si>
  <si>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</si>
  <si>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</si>
  <si>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</si>
  <si>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</si>
  <si>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</si>
  <si>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</si>
  <si>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</si>
  <si>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</si>
  <si>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</si>
  <si>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</si>
  <si>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</si>
  <si>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</si>
  <si>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</si>
  <si>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</si>
  <si>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</si>
  <si>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</si>
  <si>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</si>
  <si>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</si>
  <si>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</si>
  <si>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</si>
  <si>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</si>
  <si>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</si>
  <si>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</si>
  <si>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</si>
  <si>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</si>
  <si>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</si>
  <si>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</si>
  <si>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</si>
  <si>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</si>
  <si>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</si>
  <si>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</si>
  <si>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</si>
  <si>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</si>
  <si>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</si>
  <si>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</si>
  <si>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</si>
  <si>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</si>
  <si>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</si>
  <si>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</si>
  <si>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</si>
  <si>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</si>
  <si>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</si>
  <si>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</si>
  <si>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</si>
  <si>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</si>
  <si>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</si>
  <si>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</si>
  <si>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</si>
  <si>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</si>
  <si>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</si>
  <si>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</si>
  <si>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</si>
  <si>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</si>
  <si>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</si>
  <si>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</si>
  <si>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</si>
  <si>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</si>
  <si>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</si>
  <si>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</si>
  <si>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</si>
  <si>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</si>
  <si>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</si>
  <si>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</si>
  <si>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</si>
  <si>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</si>
  <si>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</si>
  <si>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</si>
  <si>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</si>
  <si>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</si>
  <si>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</si>
  <si>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</si>
  <si>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</si>
  <si>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</si>
  <si>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</si>
  <si>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</si>
  <si>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</si>
  <si>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</si>
  <si>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</si>
  <si>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</si>
  <si>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</si>
  <si>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</si>
  <si>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</si>
  <si>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</si>
  <si>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</si>
  <si>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</si>
  <si>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</si>
  <si>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</si>
  <si>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</si>
  <si>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</si>
  <si>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</si>
  <si>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</si>
  <si>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</si>
  <si>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</si>
  <si>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</si>
  <si>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</si>
  <si>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</si>
  <si>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</si>
  <si>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</si>
  <si>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</si>
  <si>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</si>
  <si>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</si>
  <si>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</si>
  <si>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</si>
  <si>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</si>
  <si>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</si>
  <si>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</si>
  <si>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</si>
  <si>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</si>
  <si>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</si>
  <si>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</si>
  <si>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</si>
  <si>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</si>
  <si>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</si>
  <si>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</si>
  <si>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</si>
  <si>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</si>
  <si>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</si>
  <si>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</si>
  <si>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</si>
  <si>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</si>
  <si>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</si>
  <si>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</si>
  <si>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</si>
  <si>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</si>
  <si>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</si>
  <si>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</si>
  <si>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</si>
  <si>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</si>
  <si>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</si>
  <si>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</si>
  <si>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</si>
  <si>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</si>
  <si>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</si>
  <si>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</si>
  <si>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</si>
  <si>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</si>
  <si>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</si>
  <si>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</si>
  <si>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</si>
  <si>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</si>
  <si>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</si>
  <si>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</si>
  <si>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</si>
  <si>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</si>
  <si>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</si>
  <si>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</si>
  <si>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</si>
  <si>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</si>
  <si>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</si>
  <si>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</si>
  <si>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</si>
  <si>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</si>
  <si>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</si>
  <si>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</si>
  <si>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</si>
  <si>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</si>
  <si>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</si>
  <si>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</si>
  <si>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</si>
  <si>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</si>
  <si>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</si>
  <si>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</si>
  <si>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</si>
  <si>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</si>
  <si>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</si>
  <si>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</si>
  <si>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</si>
  <si>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</si>
  <si>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</si>
  <si>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</si>
  <si>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</si>
  <si>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</si>
  <si>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</si>
  <si>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</si>
  <si>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</si>
  <si>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</si>
  <si>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</si>
  <si>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</si>
  <si>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</si>
  <si>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</si>
  <si>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</si>
  <si>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</si>
  <si>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</si>
  <si>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</si>
  <si>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</si>
  <si>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</si>
  <si>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</si>
  <si>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</si>
  <si>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</si>
  <si>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</si>
  <si>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</si>
  <si>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</si>
  <si>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</si>
  <si>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</si>
  <si>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</si>
  <si>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</si>
  <si>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</si>
  <si>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</si>
  <si>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</si>
  <si>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</si>
  <si>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</si>
  <si>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</si>
  <si>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</si>
  <si>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</si>
  <si>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</si>
  <si>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</si>
  <si>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</si>
  <si>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</si>
  <si>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</si>
  <si>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</si>
  <si>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</si>
  <si>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</si>
  <si>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</si>
  <si>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</si>
  <si>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</si>
  <si>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</si>
  <si>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</si>
  <si>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</si>
  <si>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</si>
  <si>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</si>
  <si>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</si>
  <si>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</si>
  <si>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</si>
  <si>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</si>
  <si>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</si>
  <si>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</si>
  <si>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</si>
  <si>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</si>
  <si>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</si>
  <si>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</si>
  <si>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</si>
  <si>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</si>
  <si>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</si>
  <si>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</si>
  <si>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</si>
  <si>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</si>
  <si>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</si>
  <si>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</si>
  <si>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</si>
  <si>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</si>
  <si>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</si>
  <si>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</si>
  <si>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</si>
  <si>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</si>
  <si>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</si>
  <si>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</si>
  <si>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</si>
  <si>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</si>
  <si>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</si>
  <si>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</si>
  <si>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</si>
  <si>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</si>
  <si>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</si>
  <si>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</si>
  <si>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</si>
  <si>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</si>
  <si>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</si>
  <si>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</si>
  <si>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</si>
  <si>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</si>
  <si>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</si>
  <si>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</si>
  <si>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</si>
  <si>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</si>
  <si>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</si>
  <si>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</si>
  <si>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</si>
  <si>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</si>
  <si>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</si>
  <si>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</si>
  <si>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</si>
  <si>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</si>
  <si>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</si>
  <si>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</si>
  <si>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</si>
  <si>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</si>
  <si>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</si>
  <si>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</si>
  <si>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</si>
  <si>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</si>
  <si>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</si>
  <si>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</si>
  <si>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</si>
  <si>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</si>
  <si>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</si>
  <si>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</si>
  <si>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</si>
  <si>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</si>
  <si>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</si>
  <si>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</si>
  <si>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</si>
  <si>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</si>
  <si>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</si>
  <si>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</si>
  <si>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</si>
  <si>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</si>
  <si>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</si>
  <si>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</si>
  <si>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</si>
  <si>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</si>
  <si>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</si>
  <si>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</si>
  <si>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</si>
  <si>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</si>
  <si>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</si>
  <si>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</si>
  <si>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</si>
  <si>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</si>
  <si>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</si>
  <si>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</si>
  <si>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</si>
  <si>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</si>
  <si>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</si>
  <si>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</si>
  <si>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</si>
  <si>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</si>
  <si>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</si>
  <si>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</si>
  <si>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</si>
  <si>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</si>
  <si>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</si>
  <si>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</si>
  <si>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</si>
  <si>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</si>
  <si>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</si>
  <si>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</si>
  <si>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</si>
  <si>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</si>
  <si>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</si>
  <si>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</si>
  <si>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</si>
  <si>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</si>
  <si>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</si>
  <si>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</si>
  <si>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</si>
  <si>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</si>
  <si>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</si>
  <si>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</si>
  <si>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</si>
  <si>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</si>
  <si>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</si>
  <si>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</si>
  <si>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</si>
  <si>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</si>
  <si>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</si>
  <si>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</si>
  <si>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</si>
  <si>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</si>
  <si>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</si>
  <si>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</si>
  <si>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</si>
  <si>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</si>
  <si>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</si>
  <si>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</si>
  <si>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</si>
  <si>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</si>
  <si>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</si>
  <si>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</si>
  <si>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</si>
  <si>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</si>
  <si>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</si>
  <si>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</si>
  <si>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</si>
  <si>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</si>
  <si>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</si>
  <si>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</si>
  <si>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</si>
  <si>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</si>
  <si>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</si>
  <si>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</si>
  <si>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</si>
  <si>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</si>
  <si>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</si>
  <si>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</si>
  <si>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</si>
  <si>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</si>
  <si>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</si>
  <si>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</si>
  <si>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</si>
  <si>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</si>
  <si>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</si>
  <si>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</si>
  <si>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</si>
  <si>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</si>
  <si>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</si>
  <si>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</si>
  <si>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</si>
  <si>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</si>
  <si>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</si>
  <si>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</si>
  <si>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</si>
  <si>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</si>
  <si>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</si>
  <si>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</si>
  <si>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</si>
  <si>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</si>
  <si>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</si>
  <si>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</si>
  <si>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</si>
  <si>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</si>
  <si>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</si>
  <si>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</si>
  <si>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</si>
  <si>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</si>
  <si>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</si>
  <si>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</si>
  <si>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</si>
  <si>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</si>
  <si>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</si>
  <si>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</si>
  <si>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</si>
  <si>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</si>
  <si>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</si>
  <si>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</si>
  <si>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</si>
  <si>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</si>
  <si>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</si>
  <si>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</si>
  <si>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</si>
  <si>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</si>
  <si>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</si>
  <si>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</si>
  <si>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</si>
  <si>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</si>
  <si>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</si>
  <si>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</si>
  <si>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</si>
  <si>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</si>
  <si>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</si>
  <si>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</si>
  <si>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</si>
  <si>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</si>
  <si>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</si>
  <si>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</si>
  <si>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</si>
  <si>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</si>
  <si>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</si>
  <si>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</si>
  <si>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</si>
  <si>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</si>
  <si>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</si>
  <si>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</si>
  <si>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</si>
  <si>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</si>
  <si>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</si>
  <si>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</si>
  <si>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</si>
  <si>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</si>
  <si>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</si>
  <si>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</si>
  <si>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</si>
  <si>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</si>
  <si>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</si>
  <si>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</si>
  <si>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</si>
  <si>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</si>
  <si>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</si>
  <si>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</si>
  <si>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</si>
  <si>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</si>
  <si>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</si>
  <si>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</si>
  <si>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</si>
  <si>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</si>
  <si>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</si>
  <si>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</si>
  <si>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</si>
  <si>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</si>
  <si>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</si>
  <si>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</si>
  <si>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</si>
  <si>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</si>
  <si>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</si>
  <si>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</si>
  <si>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</si>
  <si>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</si>
  <si>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</si>
  <si>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</si>
  <si>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</si>
  <si>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</si>
  <si>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</si>
  <si>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</si>
  <si>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</si>
  <si>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</si>
  <si>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</si>
  <si>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</si>
  <si>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</si>
  <si>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</si>
  <si>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</si>
  <si>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</si>
  <si>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</si>
  <si>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</si>
  <si>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</si>
  <si>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</si>
  <si>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</si>
  <si>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</si>
  <si>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</si>
  <si>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</si>
  <si>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</si>
  <si>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</si>
  <si>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</si>
  <si>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</si>
  <si>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</si>
  <si>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</si>
  <si>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</si>
  <si>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</si>
  <si>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</si>
  <si>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</si>
  <si>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</si>
  <si>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</si>
  <si>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</si>
  <si>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</si>
  <si>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</si>
  <si>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</si>
  <si>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</si>
  <si>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</si>
  <si>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</si>
  <si>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</si>
  <si>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</si>
  <si>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</si>
  <si>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</si>
  <si>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</si>
  <si>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</si>
  <si>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</si>
  <si>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</si>
  <si>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</si>
  <si>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</si>
  <si>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</si>
  <si>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</si>
  <si>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</si>
  <si>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</si>
  <si>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</si>
  <si>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</si>
  <si>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</si>
  <si>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</si>
  <si>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</si>
  <si>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</si>
  <si>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</si>
  <si>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</si>
  <si>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</si>
  <si>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</si>
  <si>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</si>
  <si>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</si>
  <si>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</si>
  <si>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</si>
  <si>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</si>
  <si>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</si>
  <si>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</si>
  <si>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</si>
  <si>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</si>
  <si>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</si>
  <si>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</si>
  <si>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</si>
  <si>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</si>
  <si>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</si>
  <si>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</si>
  <si>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</si>
  <si>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</si>
  <si>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</si>
  <si>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</si>
  <si>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</si>
  <si>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</si>
  <si>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</si>
  <si>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</si>
  <si>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</si>
  <si>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</si>
  <si>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</si>
  <si>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</si>
  <si>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</si>
  <si>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</si>
  <si>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</si>
  <si>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</si>
  <si>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</si>
  <si>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</si>
  <si>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</si>
  <si>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</si>
  <si>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</si>
  <si>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</si>
  <si>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</si>
  <si>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</si>
  <si>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</si>
  <si>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</si>
  <si>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</si>
  <si>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</si>
  <si>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</si>
  <si>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</si>
  <si>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</si>
  <si>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</si>
  <si>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</si>
  <si>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</si>
  <si>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</si>
  <si>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</si>
  <si>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</si>
  <si>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</si>
  <si>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</si>
  <si>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</si>
  <si>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</si>
  <si>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</si>
  <si>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</si>
  <si>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</si>
  <si>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</si>
  <si>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</si>
  <si>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</si>
  <si>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</si>
  <si>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</si>
  <si>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</si>
  <si>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</si>
  <si>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</si>
  <si>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</si>
  <si>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</si>
  <si>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</si>
  <si>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</si>
  <si>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</si>
  <si>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</si>
  <si>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</si>
  <si>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</si>
  <si>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</si>
  <si>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</si>
  <si>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</si>
  <si>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</si>
  <si>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</si>
  <si>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</si>
  <si>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</si>
  <si>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</si>
  <si>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</si>
  <si>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</si>
  <si>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</si>
  <si>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</si>
  <si>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</si>
  <si>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</si>
  <si>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</si>
  <si>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</si>
  <si>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</si>
  <si>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</si>
  <si>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</si>
  <si>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</si>
  <si>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</si>
  <si>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</si>
  <si>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</si>
  <si>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</si>
  <si>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</si>
  <si>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</si>
  <si>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</si>
  <si>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</si>
  <si>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</si>
  <si>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</si>
  <si>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</si>
  <si>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</si>
  <si>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</si>
  <si>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</si>
  <si>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</si>
  <si>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</si>
  <si>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</si>
  <si>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</si>
  <si>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</si>
  <si>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</si>
  <si>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</si>
  <si>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</si>
  <si>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</si>
  <si>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</si>
  <si>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</si>
  <si>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</si>
  <si>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</si>
  <si>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</si>
  <si>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</si>
  <si>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</si>
  <si>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</si>
  <si>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</si>
  <si>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</si>
  <si>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</si>
  <si>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</si>
  <si>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</si>
  <si>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</si>
  <si>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</si>
  <si>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</si>
  <si>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</si>
  <si>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</si>
  <si>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</si>
  <si>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</si>
  <si>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</si>
  <si>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</si>
  <si>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</si>
  <si>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</si>
  <si>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</si>
  <si>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</si>
  <si>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</si>
  <si>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</si>
  <si>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</si>
  <si>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</si>
  <si>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</si>
  <si>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</si>
  <si>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</si>
  <si>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</si>
  <si>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</si>
  <si>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</si>
  <si>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</si>
  <si>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</si>
  <si>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</si>
  <si>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</si>
  <si>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</si>
  <si>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</si>
  <si>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</si>
  <si>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</si>
  <si>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</si>
  <si>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</si>
  <si>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</si>
  <si>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</si>
  <si>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</si>
  <si>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</si>
  <si>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</si>
  <si>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</si>
  <si>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</si>
  <si>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</si>
  <si>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</si>
  <si>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</si>
  <si>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</si>
  <si>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</si>
  <si>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</si>
  <si>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</si>
  <si>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</si>
  <si>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</si>
  <si>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</si>
  <si>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</si>
  <si>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</si>
  <si>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</si>
  <si>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</si>
  <si>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</si>
  <si>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</si>
  <si>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</si>
  <si>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</si>
  <si>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</si>
  <si>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</si>
  <si>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</si>
  <si>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</si>
  <si>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</si>
  <si>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</si>
  <si>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</si>
  <si>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</si>
  <si>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</si>
  <si>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</si>
  <si>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</si>
  <si>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2021-19-10000571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</si>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</sst>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29" zoomScale="85" zoomScaleNormal="85" zoomScaleSheetLayoutView="40" zoomScalePageLayoutView="40" workbookViewId="0">
      <selection activeCell="I179" sqref="I179:L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2682</v>
      </c>
      <c r="D15" s="35"/>
      <c r="E15" s="35"/>
      <c r="F15" s="5"/>
      <c r="G15" s="32" t="s">
        <v>1168</v>
      </c>
      <c r="H15" s="103" t="s">
        <v>421</v>
      </c>
      <c r="I15" s="32" t="s">
        <v>2629</v>
      </c>
      <c r="J15" s="108" t="s">
        <v>2637</v>
      </c>
      <c r="L15" s="200" t="s">
        <v>8</v>
      </c>
      <c r="M15" s="200"/>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10"/>
      <c r="I20" s="142" t="s">
        <v>421</v>
      </c>
      <c r="J20" s="143" t="s">
        <v>423</v>
      </c>
      <c r="K20" s="144">
        <v>3289701040</v>
      </c>
      <c r="L20" s="145">
        <v>44194</v>
      </c>
      <c r="M20" s="145">
        <v>44561</v>
      </c>
      <c r="N20" s="128">
        <f>+(M20-L20)/30</f>
        <v>12.233333333333333</v>
      </c>
      <c r="O20" s="131"/>
      <c r="U20" s="127"/>
      <c r="V20" s="105">
        <f ca="1">NOW()</f>
        <v>44194.948076736109</v>
      </c>
      <c r="W20" s="105">
        <f ca="1">NOW()</f>
        <v>44194.948076736109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PARA EL DESARROLLO SOCIAL, EDUCATIVO, CULTURAL,AMBIENTAL Y EN SALUD, SOL Y VIDA PARA COLOMBIA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2683</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2704</v>
      </c>
      <c r="C48" s="110" t="s">
        <v>32</v>
      </c>
      <c r="D48" s="116" t="s">
        <v>2705</v>
      </c>
      <c r="E48" s="188">
        <v>40196</v>
      </c>
      <c r="F48" s="188">
        <v>40529</v>
      </c>
      <c r="G48" s="165">
        <f>IF(AND(E48&lt;&gt;"",F48&lt;&gt;""),((F48-E48)/30),"")</f>
        <v>11.1</v>
      </c>
      <c r="H48" s="117" t="s">
        <v>2715</v>
      </c>
      <c r="I48" s="111" t="s">
        <v>421</v>
      </c>
      <c r="J48" s="116" t="s">
        <v>423</v>
      </c>
      <c r="K48" s="118">
        <v>7250000</v>
      </c>
      <c r="L48" s="112" t="s">
        <v>1148</v>
      </c>
      <c r="M48" s="113">
        <v>1</v>
      </c>
      <c r="N48" s="112" t="s">
        <v>27</v>
      </c>
      <c r="O48" s="112" t="s">
        <v>1148</v>
      </c>
      <c r="P48" s="79"/>
    </row>
    <row r="49" spans="1:16" s="6" customFormat="1" ht="24.75" customHeight="1" x14ac:dyDescent="0.25">
      <c r="A49" s="136">
        <v>2</v>
      </c>
      <c r="B49" s="117" t="s">
        <v>2704</v>
      </c>
      <c r="C49" s="119" t="s">
        <v>32</v>
      </c>
      <c r="D49" s="116" t="s">
        <v>2706</v>
      </c>
      <c r="E49" s="188">
        <v>40560</v>
      </c>
      <c r="F49" s="188">
        <v>40893</v>
      </c>
      <c r="G49" s="165">
        <f t="shared" ref="G49:G107" si="2">IF(AND(E49&lt;&gt;"",F49&lt;&gt;""),((F49-E49)/30),"")</f>
        <v>11.1</v>
      </c>
      <c r="H49" s="117" t="s">
        <v>2715</v>
      </c>
      <c r="I49" s="116" t="s">
        <v>421</v>
      </c>
      <c r="J49" s="116" t="s">
        <v>423</v>
      </c>
      <c r="K49" s="118">
        <v>8930000</v>
      </c>
      <c r="L49" s="119" t="s">
        <v>1148</v>
      </c>
      <c r="M49" s="113">
        <v>1</v>
      </c>
      <c r="N49" s="119" t="s">
        <v>27</v>
      </c>
      <c r="O49" s="119" t="s">
        <v>1148</v>
      </c>
      <c r="P49" s="79"/>
    </row>
    <row r="50" spans="1:16" s="6" customFormat="1" ht="24.75" customHeight="1" x14ac:dyDescent="0.25">
      <c r="A50" s="136">
        <v>3</v>
      </c>
      <c r="B50" s="117" t="s">
        <v>2704</v>
      </c>
      <c r="C50" s="119" t="s">
        <v>32</v>
      </c>
      <c r="D50" s="116" t="s">
        <v>2707</v>
      </c>
      <c r="E50" s="188">
        <v>40924</v>
      </c>
      <c r="F50" s="188">
        <v>41260</v>
      </c>
      <c r="G50" s="165">
        <f t="shared" si="2"/>
        <v>11.2</v>
      </c>
      <c r="H50" s="117" t="s">
        <v>2715</v>
      </c>
      <c r="I50" s="116" t="s">
        <v>421</v>
      </c>
      <c r="J50" s="116" t="s">
        <v>423</v>
      </c>
      <c r="K50" s="114">
        <v>10100000</v>
      </c>
      <c r="L50" s="119" t="s">
        <v>1148</v>
      </c>
      <c r="M50" s="113">
        <v>1</v>
      </c>
      <c r="N50" s="119" t="s">
        <v>27</v>
      </c>
      <c r="O50" s="119" t="s">
        <v>1148</v>
      </c>
      <c r="P50" s="79"/>
    </row>
    <row r="51" spans="1:16" s="6" customFormat="1" ht="24.75" customHeight="1" outlineLevel="1" x14ac:dyDescent="0.25">
      <c r="A51" s="136">
        <v>4</v>
      </c>
      <c r="B51" s="117" t="s">
        <v>2704</v>
      </c>
      <c r="C51" s="119" t="s">
        <v>32</v>
      </c>
      <c r="D51" s="116" t="s">
        <v>2708</v>
      </c>
      <c r="E51" s="188">
        <v>41289</v>
      </c>
      <c r="F51" s="188">
        <v>41623</v>
      </c>
      <c r="G51" s="165">
        <f t="shared" si="2"/>
        <v>11.133333333333333</v>
      </c>
      <c r="H51" s="117" t="s">
        <v>2715</v>
      </c>
      <c r="I51" s="116" t="s">
        <v>421</v>
      </c>
      <c r="J51" s="116" t="s">
        <v>423</v>
      </c>
      <c r="K51" s="114">
        <v>12600000</v>
      </c>
      <c r="L51" s="119" t="s">
        <v>1148</v>
      </c>
      <c r="M51" s="113">
        <v>1</v>
      </c>
      <c r="N51" s="119" t="s">
        <v>27</v>
      </c>
      <c r="O51" s="119" t="s">
        <v>1148</v>
      </c>
      <c r="P51" s="79"/>
    </row>
    <row r="52" spans="1:16" s="7" customFormat="1" ht="24.75" customHeight="1" outlineLevel="1" x14ac:dyDescent="0.25">
      <c r="A52" s="137">
        <v>5</v>
      </c>
      <c r="B52" s="117" t="s">
        <v>2704</v>
      </c>
      <c r="C52" s="119" t="s">
        <v>32</v>
      </c>
      <c r="D52" s="116" t="s">
        <v>2709</v>
      </c>
      <c r="E52" s="188">
        <v>41704</v>
      </c>
      <c r="F52" s="188">
        <v>41972</v>
      </c>
      <c r="G52" s="165">
        <f t="shared" si="2"/>
        <v>8.9333333333333336</v>
      </c>
      <c r="H52" s="117" t="s">
        <v>2715</v>
      </c>
      <c r="I52" s="116" t="s">
        <v>421</v>
      </c>
      <c r="J52" s="116" t="s">
        <v>423</v>
      </c>
      <c r="K52" s="118">
        <v>13950000</v>
      </c>
      <c r="L52" s="119" t="s">
        <v>1148</v>
      </c>
      <c r="M52" s="113">
        <v>1</v>
      </c>
      <c r="N52" s="119" t="s">
        <v>27</v>
      </c>
      <c r="O52" s="119" t="s">
        <v>1148</v>
      </c>
      <c r="P52" s="80"/>
    </row>
    <row r="53" spans="1:16" s="7" customFormat="1" ht="24.75" customHeight="1" outlineLevel="1" x14ac:dyDescent="0.25">
      <c r="A53" s="137">
        <v>6</v>
      </c>
      <c r="B53" s="117" t="s">
        <v>2704</v>
      </c>
      <c r="C53" s="119" t="s">
        <v>32</v>
      </c>
      <c r="D53" s="116" t="s">
        <v>2710</v>
      </c>
      <c r="E53" s="188">
        <v>42019</v>
      </c>
      <c r="F53" s="188">
        <v>42358</v>
      </c>
      <c r="G53" s="165">
        <f t="shared" si="2"/>
        <v>11.3</v>
      </c>
      <c r="H53" s="117" t="s">
        <v>2715</v>
      </c>
      <c r="I53" s="116" t="s">
        <v>421</v>
      </c>
      <c r="J53" s="116" t="s">
        <v>423</v>
      </c>
      <c r="K53" s="118">
        <v>15800000</v>
      </c>
      <c r="L53" s="119" t="s">
        <v>1148</v>
      </c>
      <c r="M53" s="113">
        <v>1</v>
      </c>
      <c r="N53" s="119" t="s">
        <v>27</v>
      </c>
      <c r="O53" s="119" t="s">
        <v>1148</v>
      </c>
      <c r="P53" s="80"/>
    </row>
    <row r="54" spans="1:16" s="7" customFormat="1" ht="24.75" customHeight="1" outlineLevel="1" x14ac:dyDescent="0.25">
      <c r="A54" s="137">
        <v>7</v>
      </c>
      <c r="B54" s="117" t="s">
        <v>2704</v>
      </c>
      <c r="C54" s="119" t="s">
        <v>32</v>
      </c>
      <c r="D54" s="116" t="s">
        <v>2711</v>
      </c>
      <c r="E54" s="188">
        <v>42384</v>
      </c>
      <c r="F54" s="188">
        <v>42719</v>
      </c>
      <c r="G54" s="165">
        <f t="shared" si="2"/>
        <v>11.166666666666666</v>
      </c>
      <c r="H54" s="117" t="s">
        <v>2715</v>
      </c>
      <c r="I54" s="111" t="s">
        <v>421</v>
      </c>
      <c r="J54" s="116" t="s">
        <v>423</v>
      </c>
      <c r="K54" s="118">
        <v>16900000</v>
      </c>
      <c r="L54" s="119" t="s">
        <v>1148</v>
      </c>
      <c r="M54" s="113">
        <v>1</v>
      </c>
      <c r="N54" s="119" t="s">
        <v>27</v>
      </c>
      <c r="O54" s="119" t="s">
        <v>1148</v>
      </c>
      <c r="P54" s="80"/>
    </row>
    <row r="55" spans="1:16" s="7" customFormat="1" ht="24.75" customHeight="1" outlineLevel="1" x14ac:dyDescent="0.25">
      <c r="A55" s="137">
        <v>8</v>
      </c>
      <c r="B55" s="117" t="s">
        <v>2704</v>
      </c>
      <c r="C55" s="119" t="s">
        <v>32</v>
      </c>
      <c r="D55" s="116" t="s">
        <v>2712</v>
      </c>
      <c r="E55" s="188">
        <v>42751</v>
      </c>
      <c r="F55" s="188">
        <v>43084</v>
      </c>
      <c r="G55" s="165">
        <f t="shared" si="2"/>
        <v>11.1</v>
      </c>
      <c r="H55" s="117" t="s">
        <v>2715</v>
      </c>
      <c r="I55" s="116" t="s">
        <v>421</v>
      </c>
      <c r="J55" s="116" t="s">
        <v>423</v>
      </c>
      <c r="K55" s="118">
        <v>18100000</v>
      </c>
      <c r="L55" s="112" t="s">
        <v>1148</v>
      </c>
      <c r="M55" s="113">
        <v>1</v>
      </c>
      <c r="N55" s="112" t="s">
        <v>27</v>
      </c>
      <c r="O55" s="112" t="s">
        <v>1148</v>
      </c>
      <c r="P55" s="80"/>
    </row>
    <row r="56" spans="1:16" s="7" customFormat="1" ht="24.75" customHeight="1" outlineLevel="1" x14ac:dyDescent="0.25">
      <c r="A56" s="137">
        <v>9</v>
      </c>
      <c r="B56" s="117" t="s">
        <v>2704</v>
      </c>
      <c r="C56" s="119" t="s">
        <v>32</v>
      </c>
      <c r="D56" s="116" t="s">
        <v>2713</v>
      </c>
      <c r="E56" s="188">
        <v>43116</v>
      </c>
      <c r="F56" s="188">
        <v>43448</v>
      </c>
      <c r="G56" s="165">
        <f t="shared" si="2"/>
        <v>11.066666666666666</v>
      </c>
      <c r="H56" s="117" t="s">
        <v>2715</v>
      </c>
      <c r="I56" s="116" t="s">
        <v>421</v>
      </c>
      <c r="J56" s="116" t="s">
        <v>423</v>
      </c>
      <c r="K56" s="118">
        <v>19900000</v>
      </c>
      <c r="L56" s="119" t="s">
        <v>1148</v>
      </c>
      <c r="M56" s="113">
        <v>1</v>
      </c>
      <c r="N56" s="119" t="s">
        <v>27</v>
      </c>
      <c r="O56" s="119" t="s">
        <v>1148</v>
      </c>
      <c r="P56" s="80"/>
    </row>
    <row r="57" spans="1:16" s="7" customFormat="1" ht="24.75" customHeight="1" outlineLevel="1" x14ac:dyDescent="0.25">
      <c r="A57" s="137">
        <v>10</v>
      </c>
      <c r="B57" s="117" t="s">
        <v>2704</v>
      </c>
      <c r="C57" s="119" t="s">
        <v>32</v>
      </c>
      <c r="D57" s="116" t="s">
        <v>2714</v>
      </c>
      <c r="E57" s="188">
        <v>43481</v>
      </c>
      <c r="F57" s="188">
        <v>43815</v>
      </c>
      <c r="G57" s="165">
        <f t="shared" si="2"/>
        <v>11.133333333333333</v>
      </c>
      <c r="H57" s="117" t="s">
        <v>2715</v>
      </c>
      <c r="I57" s="116" t="s">
        <v>421</v>
      </c>
      <c r="J57" s="116" t="s">
        <v>423</v>
      </c>
      <c r="K57" s="118">
        <v>21250000</v>
      </c>
      <c r="L57" s="119" t="s">
        <v>1148</v>
      </c>
      <c r="M57" s="113">
        <v>1</v>
      </c>
      <c r="N57" s="119" t="s">
        <v>27</v>
      </c>
      <c r="O57" s="119" t="s">
        <v>1148</v>
      </c>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2690</v>
      </c>
      <c r="E114" s="138">
        <v>43881</v>
      </c>
      <c r="F114" s="138">
        <v>44196</v>
      </c>
      <c r="G114" s="165">
        <f>IF(AND(E114&lt;&gt;"",F114&lt;&gt;""),((F114-E114)/30),"")</f>
        <v>10.5</v>
      </c>
      <c r="H114" s="117" t="s">
        <v>2695</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2691</v>
      </c>
      <c r="E115" s="138">
        <v>43881</v>
      </c>
      <c r="F115" s="138">
        <v>44196</v>
      </c>
      <c r="G115" s="165">
        <f t="shared" ref="G115:G116" si="3">IF(AND(E115&lt;&gt;"",F115&lt;&gt;""),((F115-E115)/30),"")</f>
        <v>10.5</v>
      </c>
      <c r="H115" s="117" t="s">
        <v>2696</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2692</v>
      </c>
      <c r="E116" s="138">
        <v>43881</v>
      </c>
      <c r="F116" s="138">
        <v>44196</v>
      </c>
      <c r="G116" s="165">
        <f t="shared" si="3"/>
        <v>10.5</v>
      </c>
      <c r="H116" s="117" t="s">
        <v>2697</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2693</v>
      </c>
      <c r="E117" s="138">
        <v>43881</v>
      </c>
      <c r="F117" s="138">
        <v>44196</v>
      </c>
      <c r="G117" s="165">
        <f t="shared" ref="G117:G159" si="5">IF(AND(E117&lt;&gt;"",F117&lt;&gt;""),((F117-E117)/30),"")</f>
        <v>10.5</v>
      </c>
      <c r="H117" s="117" t="s">
        <v>2697</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2694</v>
      </c>
      <c r="E118" s="138">
        <v>43881</v>
      </c>
      <c r="F118" s="138">
        <v>44196</v>
      </c>
      <c r="G118" s="165">
        <f t="shared" si="5"/>
        <v>10.5</v>
      </c>
      <c r="H118" s="117" t="s">
        <v>2698</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36" t="s">
        <v>2675</v>
      </c>
      <c r="J179" s="237"/>
      <c r="K179" s="237"/>
      <c r="L179" s="23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98691031.200000003</v>
      </c>
      <c r="F185" s="93"/>
      <c r="G185" s="94"/>
      <c r="H185" s="89"/>
      <c r="I185" s="91" t="s">
        <v>2632</v>
      </c>
      <c r="J185" s="177">
        <f>M179</f>
        <v>0.02</v>
      </c>
      <c r="K185" s="229" t="s">
        <v>2633</v>
      </c>
      <c r="L185" s="229"/>
      <c r="M185" s="95">
        <f>+J185*K20</f>
        <v>65794020.800000004</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2699</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2702</v>
      </c>
      <c r="J211" s="27" t="s">
        <v>2627</v>
      </c>
      <c r="K211" s="190" t="s">
        <v>2702</v>
      </c>
      <c r="L211" s="21"/>
      <c r="M211" s="21"/>
      <c r="N211" s="21"/>
      <c r="O211" s="8"/>
    </row>
    <row r="212" spans="1:15" x14ac:dyDescent="0.25">
      <c r="A212" s="9"/>
      <c r="B212" s="27" t="s">
        <v>2624</v>
      </c>
      <c r="C212" s="191" t="s">
        <v>2700</v>
      </c>
      <c r="D212" s="21"/>
      <c r="G212" s="27" t="s">
        <v>2626</v>
      </c>
      <c r="H212" s="190" t="s">
        <v>2701</v>
      </c>
      <c r="J212" s="27" t="s">
        <v>2628</v>
      </c>
      <c r="K212" s="191"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13" zoomScale="85" zoomScaleNormal="85" zoomScaleSheetLayoutView="40" zoomScalePageLayoutView="40" workbookViewId="0">
      <selection activeCell="H117" sqref="H117:K1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2682</v>
      </c>
      <c r="D15" s="35"/>
      <c r="E15" s="35"/>
      <c r="F15" s="5"/>
      <c r="G15" s="32" t="s">
        <v>1168</v>
      </c>
      <c r="H15" s="103" t="s">
        <v>421</v>
      </c>
      <c r="I15" s="32" t="s">
        <v>2629</v>
      </c>
      <c r="J15" s="108" t="s">
        <v>2637</v>
      </c>
      <c r="L15" s="200" t="s">
        <v>8</v>
      </c>
      <c r="M15" s="200"/>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10"/>
      <c r="I20" s="142" t="s">
        <v>421</v>
      </c>
      <c r="J20" s="143" t="s">
        <v>423</v>
      </c>
      <c r="K20" s="144">
        <v>3289701040</v>
      </c>
      <c r="L20" s="145">
        <v>44194</v>
      </c>
      <c r="M20" s="145">
        <v>44561</v>
      </c>
      <c r="N20" s="128">
        <f>+(M20-L20)/30</f>
        <v>12.233333333333333</v>
      </c>
      <c r="O20" s="131"/>
      <c r="U20" s="127"/>
      <c r="V20" s="105">
        <f ca="1">NOW()</f>
        <v>44194.948076736109</v>
      </c>
      <c r="W20" s="105">
        <f ca="1">NOW()</f>
        <v>44194.948076736109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SOCIAL EL BUEN SAMARITANO</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2683</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2720</v>
      </c>
      <c r="C48" s="119" t="s">
        <v>32</v>
      </c>
      <c r="D48" s="116" t="s">
        <v>2721</v>
      </c>
      <c r="E48" s="138">
        <v>38384</v>
      </c>
      <c r="F48" s="138">
        <v>39073</v>
      </c>
      <c r="G48" s="165">
        <f>IF(AND(E48&lt;&gt;"",F48&lt;&gt;""),((F48-E48)/30),"")</f>
        <v>22.966666666666665</v>
      </c>
      <c r="H48" s="117" t="s">
        <v>2722</v>
      </c>
      <c r="I48" s="116" t="s">
        <v>421</v>
      </c>
      <c r="J48" s="116" t="s">
        <v>423</v>
      </c>
      <c r="K48" s="118">
        <v>65261234</v>
      </c>
      <c r="L48" s="119" t="s">
        <v>1148</v>
      </c>
      <c r="M48" s="113">
        <v>1</v>
      </c>
      <c r="N48" s="119" t="s">
        <v>27</v>
      </c>
      <c r="O48" s="119" t="s">
        <v>1148</v>
      </c>
      <c r="P48" s="79"/>
    </row>
    <row r="49" spans="1:16" s="6" customFormat="1" ht="24.75" customHeight="1" x14ac:dyDescent="0.25">
      <c r="A49" s="136">
        <v>2</v>
      </c>
      <c r="B49" s="117" t="s">
        <v>2720</v>
      </c>
      <c r="C49" s="119" t="s">
        <v>32</v>
      </c>
      <c r="D49" s="116" t="s">
        <v>2723</v>
      </c>
      <c r="E49" s="138">
        <v>39118</v>
      </c>
      <c r="F49" s="138">
        <v>39801</v>
      </c>
      <c r="G49" s="165">
        <f t="shared" ref="G49:G107" si="1">IF(AND(E49&lt;&gt;"",F49&lt;&gt;""),((F49-E49)/30),"")</f>
        <v>22.766666666666666</v>
      </c>
      <c r="H49" s="117" t="s">
        <v>2722</v>
      </c>
      <c r="I49" s="116" t="s">
        <v>421</v>
      </c>
      <c r="J49" s="116" t="s">
        <v>423</v>
      </c>
      <c r="K49" s="118">
        <v>78341000</v>
      </c>
      <c r="L49" s="119" t="s">
        <v>1148</v>
      </c>
      <c r="M49" s="113">
        <v>1</v>
      </c>
      <c r="N49" s="119" t="s">
        <v>27</v>
      </c>
      <c r="O49" s="119" t="s">
        <v>1148</v>
      </c>
      <c r="P49" s="79"/>
    </row>
    <row r="50" spans="1:16" s="6" customFormat="1" ht="24.75" customHeight="1" x14ac:dyDescent="0.25">
      <c r="A50" s="136">
        <v>3</v>
      </c>
      <c r="B50" s="117" t="s">
        <v>2720</v>
      </c>
      <c r="C50" s="119" t="s">
        <v>32</v>
      </c>
      <c r="D50" s="116" t="s">
        <v>2724</v>
      </c>
      <c r="E50" s="138">
        <v>39846</v>
      </c>
      <c r="F50" s="138">
        <v>40529</v>
      </c>
      <c r="G50" s="165">
        <f t="shared" si="1"/>
        <v>22.766666666666666</v>
      </c>
      <c r="H50" s="117" t="s">
        <v>2722</v>
      </c>
      <c r="I50" s="116" t="s">
        <v>421</v>
      </c>
      <c r="J50" s="116" t="s">
        <v>423</v>
      </c>
      <c r="K50" s="118">
        <v>89453025</v>
      </c>
      <c r="L50" s="119" t="s">
        <v>1148</v>
      </c>
      <c r="M50" s="113">
        <v>1</v>
      </c>
      <c r="N50" s="119" t="s">
        <v>27</v>
      </c>
      <c r="O50" s="119" t="s">
        <v>1148</v>
      </c>
      <c r="P50" s="79"/>
    </row>
    <row r="51" spans="1:16" s="6" customFormat="1" ht="24.75" customHeight="1" outlineLevel="1" x14ac:dyDescent="0.25">
      <c r="A51" s="136">
        <v>4</v>
      </c>
      <c r="B51" s="117" t="s">
        <v>2720</v>
      </c>
      <c r="C51" s="119" t="s">
        <v>32</v>
      </c>
      <c r="D51" s="116" t="s">
        <v>2725</v>
      </c>
      <c r="E51" s="138">
        <v>40577</v>
      </c>
      <c r="F51" s="138">
        <v>41263</v>
      </c>
      <c r="G51" s="165">
        <f t="shared" si="1"/>
        <v>22.866666666666667</v>
      </c>
      <c r="H51" s="117" t="s">
        <v>2722</v>
      </c>
      <c r="I51" s="116" t="s">
        <v>421</v>
      </c>
      <c r="J51" s="116" t="s">
        <v>423</v>
      </c>
      <c r="K51" s="118">
        <v>94345890</v>
      </c>
      <c r="L51" s="119" t="s">
        <v>1148</v>
      </c>
      <c r="M51" s="113">
        <v>1</v>
      </c>
      <c r="N51" s="119" t="s">
        <v>27</v>
      </c>
      <c r="O51" s="119" t="s">
        <v>1148</v>
      </c>
      <c r="P51" s="79"/>
    </row>
    <row r="52" spans="1:16" s="7" customFormat="1" ht="24.75" customHeight="1" outlineLevel="1" x14ac:dyDescent="0.25">
      <c r="A52" s="137">
        <v>5</v>
      </c>
      <c r="B52" s="117" t="s">
        <v>2720</v>
      </c>
      <c r="C52" s="119" t="s">
        <v>32</v>
      </c>
      <c r="D52" s="116" t="s">
        <v>2726</v>
      </c>
      <c r="E52" s="138">
        <v>41308</v>
      </c>
      <c r="F52" s="138">
        <v>41992</v>
      </c>
      <c r="G52" s="165">
        <f t="shared" si="1"/>
        <v>22.8</v>
      </c>
      <c r="H52" s="117" t="s">
        <v>2722</v>
      </c>
      <c r="I52" s="116" t="s">
        <v>421</v>
      </c>
      <c r="J52" s="116" t="s">
        <v>423</v>
      </c>
      <c r="K52" s="118">
        <v>101568235</v>
      </c>
      <c r="L52" s="119" t="s">
        <v>1148</v>
      </c>
      <c r="M52" s="113">
        <v>1</v>
      </c>
      <c r="N52" s="119" t="s">
        <v>27</v>
      </c>
      <c r="O52" s="119" t="s">
        <v>1148</v>
      </c>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2684</v>
      </c>
      <c r="E114" s="188">
        <v>43882</v>
      </c>
      <c r="F114" s="188">
        <v>44196</v>
      </c>
      <c r="G114" s="165">
        <f>IF(AND(E114&lt;&gt;"",F114&lt;&gt;""),((F114-E114)/30),"")</f>
        <v>10.466666666666667</v>
      </c>
      <c r="H114" s="115" t="s">
        <v>2687</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2685</v>
      </c>
      <c r="E115" s="188">
        <v>43882</v>
      </c>
      <c r="F115" s="188">
        <v>44196</v>
      </c>
      <c r="G115" s="165">
        <f t="shared" ref="G115:G160" si="3">IF(AND(E115&lt;&gt;"",F115&lt;&gt;""),((F115-E115)/30),"")</f>
        <v>10.466666666666667</v>
      </c>
      <c r="H115" s="115" t="s">
        <v>2688</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2686</v>
      </c>
      <c r="E116" s="188">
        <v>43889</v>
      </c>
      <c r="F116" s="188">
        <v>44196</v>
      </c>
      <c r="G116" s="165">
        <f t="shared" si="3"/>
        <v>10.233333333333333</v>
      </c>
      <c r="H116" s="115" t="s">
        <v>2689</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19" t="s">
        <v>2675</v>
      </c>
      <c r="J179" s="220"/>
      <c r="K179" s="220"/>
      <c r="L179" s="221"/>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98691031.200000003</v>
      </c>
      <c r="F185" s="93"/>
      <c r="G185" s="94"/>
      <c r="H185" s="89"/>
      <c r="I185" s="91" t="s">
        <v>2632</v>
      </c>
      <c r="J185" s="177">
        <f>M179</f>
        <v>0.02</v>
      </c>
      <c r="K185" s="229" t="s">
        <v>2633</v>
      </c>
      <c r="L185" s="229"/>
      <c r="M185" s="95">
        <f>+J185*K20</f>
        <v>65794020.800000004</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2716</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2717</v>
      </c>
      <c r="J211" s="27" t="s">
        <v>2627</v>
      </c>
      <c r="K211" s="190" t="s">
        <v>2717</v>
      </c>
      <c r="L211" s="21"/>
      <c r="M211" s="21"/>
      <c r="N211" s="21"/>
      <c r="O211" s="8"/>
    </row>
    <row r="212" spans="1:15" x14ac:dyDescent="0.25">
      <c r="A212" s="9"/>
      <c r="B212" s="27" t="s">
        <v>2624</v>
      </c>
      <c r="C212" s="140" t="s">
        <v>2716</v>
      </c>
      <c r="D212" s="21"/>
      <c r="G212" s="27" t="s">
        <v>2626</v>
      </c>
      <c r="H212" s="141" t="s">
        <v>2719</v>
      </c>
      <c r="J212" s="27" t="s">
        <v>2628</v>
      </c>
      <c r="K212" s="191"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44194.948076736109</v>
      </c>
      <c r="W20" s="105">
        <f ca="1">NOW()</f>
        <v>44194.948076736109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44194.948076736109</v>
      </c>
      <c r="W20" s="105">
        <f ca="1">NOW()</f>
        <v>44194.948076736109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44194.948076736109</v>
      </c>
      <c r="W20" s="105">
        <f ca="1">NOW()</f>
        <v>44194.948076736109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44194.948076736109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44194.948076736109</v>
      </c>
      <c r="W20" s="105">
        <f ca="1">NOW()</f>
        <v>44194.948076736109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