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MARCELA\Desktop\NUEVAS INVITACIONES 2021\"/>
    </mc:Choice>
  </mc:AlternateContent>
  <xr:revisionPtr revIDLastSave="0" documentId="13_ncr:1_{CE90F6CA-9068-4B9C-BBEA-81B24C6386F3}" xr6:coauthVersionLast="40"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545"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<sst xmlns="http://schemas.openxmlformats.org/spreadsheetml/2006/main" count="4707" uniqueCount="2726">
  <si>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</si>
  <si>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</si>
  <si>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</si>
  <si>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</si>
  <si>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</si>
  <si>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</si>
  <si>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</si>
  <si>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</si>
  <si>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</si>
  <si>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</si>
  <si>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</si>
  <si>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</si>
  <si>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</si>
  <si>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</si>
  <si>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</si>
  <si>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</si>
  <si>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</si>
  <si>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</si>
  <si>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</si>
  <si>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</si>
  <si>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</si>
  <si>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</si>
  <si>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</si>
  <si>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</si>
  <si>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</si>
  <si>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</si>
  <si>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</si>
  <si>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</si>
  <si>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</si>
  <si>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</si>
  <si>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</si>
  <si>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</si>
  <si>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</si>
  <si>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</si>
  <si>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</si>
  <si>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</si>
  <si>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</si>
  <si>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</si>
  <si>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</si>
  <si>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</si>
  <si>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</si>
  <si>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</si>
  <si>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</si>
  <si>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</si>
  <si>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</si>
  <si>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</si>
  <si>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</si>
  <si>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</si>
  <si>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</si>
  <si>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</si>
  <si>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</si>
  <si>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</si>
  <si>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</si>
  <si>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</si>
  <si>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</si>
  <si>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</si>
  <si>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</si>
  <si>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</si>
  <si>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</si>
  <si>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</si>
  <si>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</si>
  <si>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</si>
  <si>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</si>
  <si>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</si>
  <si>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</si>
  <si>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</si>
  <si>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</si>
  <si>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</si>
  <si>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</si>
  <si>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</si>
  <si>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</si>
  <si>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</si>
  <si>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</si>
  <si>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</si>
  <si>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</si>
  <si>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</si>
  <si>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</si>
  <si>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</si>
  <si>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</si>
  <si>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</si>
  <si>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</si>
  <si>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</si>
  <si>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</si>
  <si>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</si>
  <si>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</si>
  <si>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</si>
  <si>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</si>
  <si>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</si>
  <si>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</si>
  <si>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</si>
  <si>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</si>
  <si>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</si>
  <si>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</si>
  <si>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</si>
  <si>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</si>
  <si>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</si>
  <si>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</si>
  <si>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</si>
  <si>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</si>
  <si>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</si>
  <si>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</si>
  <si>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</si>
  <si>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</si>
  <si>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</si>
  <si>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</si>
  <si>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</si>
  <si>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</si>
  <si>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</si>
  <si>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</si>
  <si>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</si>
  <si>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</si>
  <si>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</si>
  <si>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</si>
  <si>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</si>
  <si>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</si>
  <si>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</si>
  <si>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</si>
  <si>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</si>
  <si>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</si>
  <si>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</si>
  <si>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</si>
  <si>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</si>
  <si>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</si>
  <si>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</si>
  <si>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</si>
  <si>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</si>
  <si>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</si>
  <si>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</si>
  <si>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</si>
  <si>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</si>
  <si>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</si>
  <si>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</si>
  <si>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</si>
  <si>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</si>
  <si>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</si>
  <si>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</si>
  <si>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</si>
  <si>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</si>
  <si>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</si>
  <si>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</si>
  <si>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</si>
  <si>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</si>
  <si>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</si>
  <si>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</si>
  <si>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</si>
  <si>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</si>
  <si>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</si>
  <si>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</si>
  <si>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</si>
  <si>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</si>
  <si>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</si>
  <si>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</si>
  <si>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</si>
  <si>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</si>
  <si>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</si>
  <si>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</si>
  <si>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</si>
  <si>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</si>
  <si>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</si>
  <si>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</si>
  <si>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</si>
  <si>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</si>
  <si>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</si>
  <si>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</si>
  <si>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</si>
  <si>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</si>
  <si>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</si>
  <si>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</si>
  <si>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</si>
  <si>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</si>
  <si>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</si>
  <si>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</si>
  <si>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</si>
  <si>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</si>
  <si>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</si>
  <si>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</si>
  <si>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</si>
  <si>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</si>
  <si>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</si>
  <si>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</si>
  <si>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</si>
  <si>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</si>
  <si>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</si>
  <si>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</si>
  <si>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</si>
  <si>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</si>
  <si>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</si>
  <si>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</si>
  <si>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</si>
  <si>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</si>
  <si>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</si>
  <si>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</si>
  <si>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</si>
  <si>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</si>
  <si>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</si>
  <si>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</si>
  <si>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</si>
  <si>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</si>
  <si>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</si>
  <si>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</si>
  <si>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</si>
  <si>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</si>
  <si>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</si>
  <si>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</si>
  <si>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</si>
  <si>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</si>
  <si>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</si>
  <si>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</si>
  <si>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</si>
  <si>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</si>
  <si>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</si>
  <si>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</si>
  <si>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</si>
  <si>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</si>
  <si>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</si>
  <si>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</si>
  <si>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</si>
  <si>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</si>
  <si>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</si>
  <si>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</si>
  <si>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</si>
  <si>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</si>
  <si>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</si>
  <si>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</si>
  <si>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</si>
  <si>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</si>
  <si>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</si>
  <si>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</si>
  <si>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</si>
  <si>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</si>
  <si>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</si>
  <si>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</si>
  <si>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</si>
  <si>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</si>
  <si>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</si>
  <si>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</si>
  <si>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</si>
  <si>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</si>
  <si>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</si>
  <si>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</si>
  <si>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</si>
  <si>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</si>
  <si>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</si>
  <si>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</si>
  <si>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</si>
  <si>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</si>
  <si>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</si>
  <si>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</si>
  <si>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</si>
  <si>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</si>
  <si>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</si>
  <si>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</si>
  <si>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</si>
  <si>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</si>
  <si>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</si>
  <si>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</si>
  <si>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</si>
  <si>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</si>
  <si>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</si>
  <si>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</si>
  <si>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</si>
  <si>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</si>
  <si>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</si>
  <si>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</si>
  <si>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</si>
  <si>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</si>
  <si>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</si>
  <si>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</si>
  <si>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</si>
  <si>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</si>
  <si>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</si>
  <si>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</si>
  <si>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</si>
  <si>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</si>
  <si>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</si>
  <si>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</si>
  <si>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</si>
  <si>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</si>
  <si>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</si>
  <si>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</si>
  <si>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</si>
  <si>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</si>
  <si>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</si>
  <si>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</si>
  <si>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</si>
  <si>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</si>
  <si>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</si>
  <si>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</si>
  <si>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</si>
  <si>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</si>
  <si>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</si>
  <si>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</si>
  <si>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</si>
  <si>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</si>
  <si>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</si>
  <si>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</si>
  <si>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</si>
  <si>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</si>
  <si>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</si>
  <si>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</si>
  <si>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</si>
  <si>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</si>
  <si>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</si>
  <si>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</si>
  <si>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</si>
  <si>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</si>
  <si>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</si>
  <si>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</si>
  <si>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</si>
  <si>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</si>
  <si>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</si>
  <si>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</si>
  <si>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</si>
  <si>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</si>
  <si>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</si>
  <si>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</si>
  <si>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</si>
  <si>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</si>
  <si>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</si>
  <si>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</si>
  <si>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</si>
  <si>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</si>
  <si>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</si>
  <si>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</si>
  <si>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</si>
  <si>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</si>
  <si>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</si>
  <si>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</si>
  <si>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</si>
  <si>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</si>
  <si>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</si>
  <si>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</si>
  <si>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</si>
  <si>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</si>
  <si>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</si>
  <si>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</si>
  <si>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</si>
  <si>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</si>
  <si>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</si>
  <si>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</si>
  <si>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</si>
  <si>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</si>
  <si>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</si>
  <si>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</si>
  <si>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</si>
  <si>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</si>
  <si>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</si>
  <si>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</si>
  <si>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</si>
  <si>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</si>
  <si>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</si>
  <si>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</si>
  <si>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</si>
  <si>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</si>
  <si>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</si>
  <si>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</si>
  <si>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</si>
  <si>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</si>
  <si>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</si>
  <si>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</si>
  <si>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</si>
  <si>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</si>
  <si>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</si>
  <si>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</si>
  <si>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</si>
  <si>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</si>
  <si>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</si>
  <si>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</si>
  <si>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</si>
  <si>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</si>
  <si>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</si>
  <si>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</si>
  <si>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</si>
  <si>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</si>
  <si>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</si>
  <si>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</si>
  <si>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</si>
  <si>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</si>
  <si>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</si>
  <si>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</si>
  <si>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</si>
  <si>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</si>
  <si>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</si>
  <si>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</si>
  <si>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</si>
  <si>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</si>
  <si>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</si>
  <si>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</si>
  <si>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</si>
  <si>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</si>
  <si>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</si>
  <si>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</si>
  <si>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</si>
  <si>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</si>
  <si>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</si>
  <si>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</si>
  <si>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</si>
  <si>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</si>
  <si>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</si>
  <si>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</si>
  <si>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</si>
  <si>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</si>
  <si>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</si>
  <si>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</si>
  <si>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</si>
  <si>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</si>
  <si>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</si>
  <si>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</si>
  <si>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</si>
  <si>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</si>
  <si>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</si>
  <si>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</si>
  <si>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</si>
  <si>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</si>
  <si>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</si>
  <si>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</si>
  <si>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</si>
  <si>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</si>
  <si>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</si>
  <si>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</si>
  <si>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</si>
  <si>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</si>
  <si>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</si>
  <si>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</si>
  <si>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</si>
  <si>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</si>
  <si>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</si>
  <si>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</si>
  <si>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</si>
  <si>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</si>
  <si>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</si>
  <si>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</si>
  <si>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</si>
  <si>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</si>
  <si>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</si>
  <si>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</si>
  <si>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</si>
  <si>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</si>
  <si>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</si>
  <si>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</si>
  <si>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</si>
  <si>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</si>
  <si>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</si>
  <si>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</si>
  <si>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</si>
  <si>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</si>
  <si>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</si>
  <si>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</si>
  <si>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</si>
  <si>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</si>
  <si>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</si>
  <si>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</si>
  <si>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</si>
  <si>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</si>
  <si>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</si>
  <si>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</si>
  <si>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</si>
  <si>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</si>
  <si>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</si>
  <si>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</si>
  <si>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</si>
  <si>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</si>
  <si>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</si>
  <si>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</si>
  <si>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</si>
  <si>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</si>
  <si>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</si>
  <si>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</si>
  <si>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</si>
  <si>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</si>
  <si>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</si>
  <si>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</si>
  <si>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</si>
  <si>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</si>
  <si>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</si>
  <si>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</si>
  <si>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</si>
  <si>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</si>
  <si>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</si>
  <si>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</si>
  <si>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</si>
  <si>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</si>
  <si>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</si>
  <si>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</si>
  <si>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</si>
  <si>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</si>
  <si>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</si>
  <si>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</si>
  <si>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</si>
  <si>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</si>
  <si>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</si>
  <si>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</si>
  <si>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</si>
  <si>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</si>
  <si>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</si>
  <si>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</si>
  <si>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</si>
  <si>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</si>
  <si>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</si>
  <si>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</si>
  <si>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</si>
  <si>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</si>
  <si>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</si>
  <si>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</si>
  <si>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</si>
  <si>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</si>
  <si>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</si>
  <si>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</si>
  <si>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</si>
  <si>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</si>
  <si>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</si>
  <si>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</si>
  <si>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</si>
  <si>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</si>
  <si>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</si>
  <si>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</si>
  <si>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</si>
  <si>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</si>
  <si>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</si>
  <si>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</si>
  <si>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</si>
  <si>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</si>
  <si>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</si>
  <si>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</si>
  <si>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</si>
  <si>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</si>
  <si>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</si>
  <si>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</si>
  <si>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</si>
  <si>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</si>
  <si>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</si>
  <si>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</si>
  <si>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</si>
  <si>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</si>
  <si>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</si>
  <si>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</si>
  <si>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</si>
  <si>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</si>
  <si>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</si>
  <si>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</si>
  <si>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</si>
  <si>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</si>
  <si>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</si>
  <si>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</si>
  <si>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</si>
  <si>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</si>
  <si>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</si>
  <si>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</si>
  <si>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</si>
  <si>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</si>
  <si>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</si>
  <si>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</si>
  <si>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</si>
  <si>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</si>
  <si>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</si>
  <si>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</si>
  <si>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</si>
  <si>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</si>
  <si>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</si>
  <si>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</si>
  <si>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</si>
  <si>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</si>
  <si>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</si>
  <si>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</si>
  <si>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</si>
  <si>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</si>
  <si>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</si>
  <si>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</si>
  <si>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</si>
  <si>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</si>
  <si>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</si>
  <si>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</si>
  <si>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</si>
  <si>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</si>
  <si>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</si>
  <si>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</si>
  <si>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</si>
  <si>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</si>
  <si>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</si>
  <si>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</si>
  <si>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</si>
  <si>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</si>
  <si>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</si>
  <si>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</si>
  <si>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</si>
  <si>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</si>
  <si>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</si>
  <si>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</si>
  <si>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</si>
  <si>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</si>
  <si>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</si>
  <si>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</si>
  <si>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</si>
  <si>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</si>
  <si>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</si>
  <si>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</si>
  <si>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</si>
  <si>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</si>
  <si>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</si>
  <si>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</si>
  <si>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</si>
  <si>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</si>
  <si>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</si>
  <si>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</si>
  <si>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</si>
  <si>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</si>
  <si>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</si>
  <si>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</si>
  <si>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</si>
  <si>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</si>
  <si>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</si>
  <si>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</si>
  <si>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</si>
  <si>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</si>
  <si>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</si>
  <si>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</si>
  <si>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</si>
  <si>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</si>
  <si>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</si>
  <si>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</si>
  <si>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</si>
  <si>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</si>
  <si>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</si>
  <si>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</si>
  <si>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</si>
  <si>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</si>
  <si>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</si>
  <si>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</si>
  <si>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</si>
  <si>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</si>
  <si>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</si>
  <si>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</si>
  <si>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</si>
  <si>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</si>
  <si>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</si>
  <si>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</si>
  <si>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</si>
  <si>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</si>
  <si>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</si>
  <si>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</si>
  <si>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</si>
  <si>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</si>
  <si>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</si>
  <si>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</si>
  <si>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</si>
  <si>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</si>
  <si>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</si>
  <si>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</si>
  <si>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</si>
  <si>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</si>
  <si>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</si>
  <si>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</si>
  <si>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</si>
  <si>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</si>
  <si>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</si>
  <si>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</si>
  <si>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</si>
  <si>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</si>
  <si>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</si>
  <si>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</si>
  <si>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</si>
  <si>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</si>
  <si>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</si>
  <si>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</si>
  <si>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</si>
  <si>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</si>
  <si>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</si>
  <si>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</si>
  <si>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</si>
  <si>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</si>
  <si>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</si>
  <si>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</si>
  <si>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</si>
  <si>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</si>
  <si>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</si>
  <si>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</si>
  <si>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</si>
  <si>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</si>
  <si>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</si>
  <si>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</si>
  <si>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</si>
  <si>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</si>
  <si>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</si>
  <si>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</si>
  <si>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</si>
  <si>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</si>
  <si>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</si>
  <si>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</si>
  <si>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</si>
  <si>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</si>
  <si>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</si>
  <si>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</si>
  <si>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</si>
  <si>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</si>
  <si>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</si>
  <si>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</si>
  <si>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</si>
  <si>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</si>
  <si>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</si>
  <si>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</si>
  <si>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</si>
  <si>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</si>
  <si>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</si>
  <si>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</si>
  <si>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</si>
  <si>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</si>
  <si>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</si>
  <si>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</si>
  <si>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</si>
  <si>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</si>
  <si>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</si>
  <si>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</si>
  <si>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</si>
  <si>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</si>
  <si>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</si>
  <si>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</si>
  <si>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</si>
  <si>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</si>
  <si>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</si>
  <si>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</si>
  <si>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</si>
  <si>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</si>
  <si>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</si>
  <si>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</si>
  <si>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</si>
  <si>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</si>
  <si>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</si>
  <si>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</si>
  <si>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</si>
  <si>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</si>
  <si>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</si>
  <si>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</si>
  <si>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</si>
  <si>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</si>
  <si>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</si>
  <si>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</si>
  <si>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</si>
  <si>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</si>
  <si>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</si>
  <si>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</si>
  <si>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</si>
  <si>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</si>
  <si>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</si>
  <si>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</si>
  <si>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</si>
  <si>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</si>
  <si>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</si>
  <si>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</si>
  <si>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</si>
  <si>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</si>
  <si>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</si>
  <si>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</si>
  <si>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</si>
  <si>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</si>
  <si>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</si>
  <si>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</si>
  <si>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</si>
  <si>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</si>
  <si>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</si>
  <si>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</si>
  <si>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</si>
  <si>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</si>
  <si>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</si>
  <si>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</si>
  <si>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</si>
  <si>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</si>
  <si>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</si>
  <si>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</si>
  <si>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</si>
  <si>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</si>
  <si>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</si>
  <si>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</si>
  <si>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</si>
  <si>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</si>
  <si>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</si>
  <si>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</si>
  <si>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</si>
  <si>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</si>
  <si>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</si>
  <si>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</si>
  <si>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</si>
  <si>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</si>
  <si>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</si>
  <si>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</si>
  <si>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</si>
  <si>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</si>
  <si>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</si>
  <si>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</si>
  <si>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</si>
  <si>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</si>
  <si>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</si>
  <si>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</si>
  <si>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</si>
  <si>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</si>
  <si>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</si>
  <si>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</si>
  <si>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</si>
  <si>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</si>
  <si>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</si>
  <si>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</si>
  <si>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</si>
  <si>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</si>
  <si>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</si>
  <si>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</si>
  <si>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</si>
  <si>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</si>
  <si>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</si>
  <si>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</si>
  <si>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</si>
  <si>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</si>
  <si>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</si>
  <si>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</si>
  <si>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</si>
  <si>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</si>
  <si>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</si>
  <si>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</si>
  <si>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</si>
  <si>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</si>
  <si>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</si>
  <si>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</si>
  <si>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</si>
  <si>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</si>
  <si>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</si>
  <si>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</si>
  <si>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</si>
  <si>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</si>
  <si>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</si>
  <si>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</si>
  <si>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</si>
  <si>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</si>
  <si>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</si>
  <si>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</si>
  <si>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</si>
  <si>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</si>
  <si>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</si>
  <si>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</si>
  <si>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</si>
  <si>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</si>
  <si>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</si>
  <si>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</si>
  <si>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</si>
  <si>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</si>
  <si>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</si>
  <si>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</si>
  <si>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</si>
  <si>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</si>
  <si>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</si>
  <si>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</si>
  <si>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</si>
  <si>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</si>
  <si>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</si>
  <si>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</si>
  <si>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</si>
  <si>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</si>
  <si>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</si>
  <si>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</si>
  <si>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</si>
  <si>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</si>
  <si>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</si>
  <si>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</si>
  <si>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</si>
  <si>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</si>
  <si>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</si>
  <si>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</si>
  <si>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</si>
  <si>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</si>
  <si>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</si>
  <si>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</si>
  <si>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</si>
  <si>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</si>
  <si>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</si>
  <si>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</si>
  <si>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</si>
  <si>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</si>
  <si>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</si>
  <si>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</si>
  <si>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</si>
  <si>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</si>
  <si>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</si>
  <si>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</si>
  <si>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</si>
  <si>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</si>
  <si>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</si>
  <si>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</si>
  <si>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</si>
  <si>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</si>
  <si>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</si>
  <si>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</si>
  <si>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</si>
  <si>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</si>
  <si>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</si>
  <si>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</si>
  <si>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</si>
  <si>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</si>
  <si>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</si>
  <si>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</si>
  <si>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</si>
  <si>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</si>
  <si>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</si>
  <si>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</si>
  <si>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</si>
  <si>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</si>
  <si>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</si>
  <si>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</si>
  <si>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</si>
  <si>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</si>
  <si>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</si>
  <si>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</si>
  <si>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</si>
  <si>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</si>
  <si>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</si>
  <si>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</si>
  <si>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</si>
  <si>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</si>
  <si>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</si>
  <si>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</si>
  <si>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</si>
  <si>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</si>
  <si>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</si>
  <si>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</si>
  <si>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</si>
  <si>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</si>
  <si>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</si>
  <si>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</si>
  <si>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</si>
  <si>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</si>
  <si>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</si>
  <si>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</si>
  <si>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</si>
  <si>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</si>
  <si>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</si>
  <si>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</si>
  <si>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</si>
  <si>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</si>
  <si>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</si>
  <si>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</si>
  <si>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</si>
  <si>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</si>
  <si>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</si>
  <si>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</si>
  <si>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</si>
  <si>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</si>
  <si>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</si>
  <si>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</si>
  <si>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</si>
  <si>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</si>
  <si>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</si>
  <si>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</si>
  <si>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</si>
  <si>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</si>
  <si>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</si>
  <si>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</si>
  <si>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</si>
  <si>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</si>
  <si>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</si>
  <si>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</si>
  <si>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</si>
  <si>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</si>
  <si>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</si>
  <si>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</si>
  <si>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</si>
  <si>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</si>
  <si>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</si>
  <si>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</si>
  <si>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</si>
  <si>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</si>
  <si>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</si>
  <si>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</si>
  <si>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</si>
  <si>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</si>
  <si>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</si>
  <si>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</si>
  <si>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</si>
  <si>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</si>
  <si>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</si>
  <si>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</si>
  <si>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</si>
  <si>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</si>
  <si>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</si>
  <si>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</si>
  <si>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</si>
  <si>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</si>
  <si>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</si>
  <si>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</si>
  <si>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</si>
  <si>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</si>
  <si>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</si>
  <si>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</si>
  <si>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</si>
  <si>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</si>
  <si>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</si>
  <si>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</si>
  <si>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</si>
  <si>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</si>
  <si>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</si>
  <si>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</si>
  <si>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</si>
  <si>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</si>
  <si>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</si>
  <si>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</si>
  <si>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</si>
  <si>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</si>
  <si>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</si>
  <si>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</si>
  <si>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</si>
  <si>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</si>
  <si>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</si>
  <si>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</si>
  <si>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</si>
  <si>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</si>
  <si>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</si>
  <si>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</si>
  <si>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</si>
  <si>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</si>
  <si>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</si>
  <si>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</si>
  <si>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</si>
  <si>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</si>
  <si>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</si>
  <si>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</si>
  <si>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</si>
  <si>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</si>
  <si>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</si>
  <si>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</si>
  <si>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</si>
  <si>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</si>
  <si>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</si>
  <si>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</si>
  <si>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</si>
  <si>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</si>
  <si>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</si>
  <si>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</si>
  <si>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</si>
  <si>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</si>
  <si>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</si>
  <si>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</si>
  <si>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</si>
  <si>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</si>
  <si>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</si>
  <si>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</si>
  <si>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</si>
  <si>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</si>
  <si>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</si>
  <si>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</si>
  <si>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</si>
  <si>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</si>
  <si>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</si>
  <si>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</si>
  <si>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</si>
  <si>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</si>
  <si>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</si>
  <si>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</si>
  <si>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</si>
  <si>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</si>
  <si>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</si>
  <si>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</si>
  <si>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</si>
  <si>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</si>
  <si>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</si>
  <si>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</si>
  <si>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</si>
  <si>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</si>
  <si>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</si>
  <si>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</si>
  <si>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</si>
  <si>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</si>
  <si>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</si>
  <si>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</si>
  <si>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</si>
  <si>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</si>
  <si>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</si>
  <si>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</si>
  <si>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</si>
  <si>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</si>
  <si>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</si>
  <si>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</si>
  <si>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</si>
  <si>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</si>
  <si>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</si>
  <si>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</si>
  <si>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</si>
  <si>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</si>
  <si>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</si>
  <si>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</si>
  <si>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</si>
  <si>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</si>
  <si>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</si>
  <si>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</si>
  <si>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</si>
  <si>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</si>
  <si>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</si>
  <si>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</si>
  <si>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</si>
  <si>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</si>
  <si>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</si>
  <si>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</si>
  <si>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</si>
  <si>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</si>
  <si>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</si>
  <si>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</si>
  <si>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</si>
  <si>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</si>
  <si>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</si>
  <si>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</si>
  <si>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</si>
  <si>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</si>
  <si>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</si>
  <si>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</si>
  <si>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</si>
  <si>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</si>
  <si>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</si>
  <si>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</si>
  <si>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</si>
  <si>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</si>
  <si>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</si>
  <si>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</si>
  <si>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</si>
  <si>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</si>
  <si>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</si>
  <si>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</si>
  <si>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</si>
  <si>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</si>
  <si>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</si>
  <si>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</si>
  <si>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</si>
  <si>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</si>
  <si>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</si>
  <si>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</si>
  <si>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</si>
  <si>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</si>
  <si>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</si>
  <si>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</si>
  <si>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</si>
  <si>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</si>
  <si>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</si>
  <si>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</si>
  <si>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</si>
  <si>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</si>
  <si>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</si>
  <si>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</si>
  <si>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</si>
  <si>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</si>
  <si>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</si>
  <si>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</si>
  <si>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</si>
  <si>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</si>
  <si>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</si>
  <si>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</si>
  <si>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</si>
  <si>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</si>
  <si>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</si>
  <si>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</si>
  <si>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</si>
  <si>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</si>
  <si>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</si>
  <si>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</si>
  <si>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</si>
  <si>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</si>
  <si>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</si>
  <si>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</si>
  <si>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</si>
  <si>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</si>
  <si>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</si>
  <si>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</si>
  <si>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</si>
  <si>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</si>
  <si>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</si>
  <si>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</si>
  <si>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</si>
  <si>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</si>
  <si>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</si>
  <si>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</si>
  <si>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</si>
  <si>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</si>
  <si>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</si>
  <si>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</si>
  <si>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</si>
  <si>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</si>
  <si>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</si>
  <si>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</si>
  <si>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</si>
  <si>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</si>
  <si>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</si>
  <si>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</si>
  <si>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</si>
  <si>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</si>
  <si>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</si>
  <si>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</si>
  <si>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</si>
  <si>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</si>
  <si>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</si>
  <si>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</si>
  <si>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</si>
  <si>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</si>
  <si>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</si>
  <si>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</si>
  <si>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</si>
  <si>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</si>
  <si>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</si>
  <si>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</si>
  <si>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</si>
  <si>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</si>
  <si>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</si>
  <si>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</si>
  <si>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</si>
  <si>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</si>
  <si>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</si>
  <si>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</si>
  <si>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</si>
  <si>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</si>
  <si>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</si>
  <si>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</si>
  <si>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</si>
  <si>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</si>
  <si>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</si>
  <si>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</si>
  <si>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</si>
  <si>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</si>
  <si>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</si>
  <si>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</si>
  <si>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</si>
  <si>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</si>
  <si>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</si>
  <si>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</si>
  <si>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</si>
  <si>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</si>
  <si>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</si>
  <si>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</si>
  <si>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</si>
  <si>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</si>
  <si>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</si>
  <si>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</si>
  <si>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</si>
  <si>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</si>
  <si>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</si>
  <si>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</si>
  <si>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</si>
  <si>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</si>
  <si>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</si>
  <si>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</si>
  <si>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</si>
  <si>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</si>
  <si>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</si>
  <si>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</si>
  <si>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</si>
  <si>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</si>
  <si>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</si>
  <si>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</si>
  <si>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</si>
  <si>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</si>
  <si>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</si>
  <si>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</si>
  <si>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</si>
  <si>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</si>
  <si>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</si>
  <si>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</si>
  <si>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</si>
  <si>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</si>
  <si>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</si>
  <si>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</si>
  <si>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</si>
  <si>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</si>
  <si>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</si>
  <si>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</si>
  <si>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</si>
  <si>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</si>
  <si>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</si>
  <si>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</si>
  <si>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</si>
  <si>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</si>
  <si>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</si>
  <si>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</si>
  <si>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</si>
  <si>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</si>
  <si>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</si>
  <si>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</si>
  <si>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</si>
  <si>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</si>
  <si>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</si>
  <si>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</si>
  <si>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</si>
  <si>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</si>
  <si>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</si>
  <si>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</si>
  <si>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</si>
  <si>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</si>
  <si>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</si>
  <si>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</si>
  <si>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</si>
  <si>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</si>
  <si>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</si>
  <si>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</si>
  <si>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</si>
  <si>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</si>
  <si>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</si>
  <si>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</si>
  <si>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</si>
  <si>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</si>
  <si>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</si>
  <si>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</si>
  <si>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</si>
  <si>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</si>
  <si>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</si>
  <si>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</si>
  <si>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</si>
  <si>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</si>
  <si>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</si>
  <si>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</si>
  <si>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</si>
  <si>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</si>
  <si>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</si>
  <si>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</si>
  <si>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</si>
  <si>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</si>
  <si>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</si>
  <si>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</si>
  <si>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</si>
  <si>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</si>
  <si>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</si>
  <si>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</si>
  <si>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</si>
  <si>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</si>
  <si>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</si>
  <si>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</si>
  <si>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</si>
  <si>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</si>
  <si>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</si>
  <si>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</si>
  <si>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</si>
  <si>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</si>
  <si>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</si>
  <si>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</si>
  <si>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</si>
  <si>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</si>
  <si>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</si>
  <si>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</si>
  <si>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</si>
  <si>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</si>
  <si>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</si>
  <si>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</si>
  <si>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</si>
  <si>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</si>
  <si>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</si>
  <si>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</si>
  <si>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</si>
  <si>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</si>
  <si>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</si>
  <si>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</si>
  <si>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</si>
  <si>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</si>
  <si>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</si>
  <si>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</si>
  <si>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</si>
  <si>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</si>
  <si>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</si>
  <si>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</si>
  <si>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</si>
  <si>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</si>
  <si>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</si>
  <si>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</si>
  <si>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</si>
  <si>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</si>
  <si>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</si>
  <si>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</si>
  <si>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</si>
  <si>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</si>
  <si>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</si>
  <si>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</si>
  <si>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</si>
  <si>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</si>
  <si>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</si>
  <si>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</si>
  <si>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</si>
  <si>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</si>
  <si>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</si>
  <si>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</si>
  <si>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</si>
  <si>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</si>
  <si>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</si>
  <si>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</si>
  <si>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</si>
  <si>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</si>
  <si>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</si>
  <si>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</si>
  <si>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</si>
  <si>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</si>
  <si>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</si>
  <si>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</si>
  <si>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</si>
  <si>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</si>
  <si>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</si>
  <si>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</si>
  <si>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</si>
  <si>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</si>
  <si>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</si>
  <si>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</si>
  <si>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</si>
  <si>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</si>
  <si>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</si>
  <si>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</si>
  <si>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</si>
  <si>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</si>
  <si>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</si>
  <si>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</si>
  <si>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</si>
  <si>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</si>
  <si>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</si>
  <si>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</si>
  <si>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</si>
  <si>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</si>
  <si>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</si>
  <si>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</si>
  <si>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</si>
  <si>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</si>
  <si>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</si>
  <si>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</si>
  <si>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</si>
  <si>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</si>
  <si>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</si>
  <si>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</si>
  <si>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</si>
  <si>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</si>
  <si>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</si>
  <si>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</si>
  <si>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</si>
  <si>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</si>
  <si>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</si>
  <si>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</si>
  <si>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</si>
  <si>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</si>
  <si>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</si>
  <si>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</si>
  <si>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</si>
  <si>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</si>
  <si>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</si>
  <si>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</si>
  <si>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</si>
  <si>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</si>
  <si>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</si>
  <si>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</si>
  <si>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</si>
  <si>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</si>
  <si>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</si>
  <si>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</si>
  <si>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</si>
  <si>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</si>
  <si>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</si>
  <si>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</si>
  <si>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</si>
  <si>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</si>
  <si>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</si>
  <si>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</si>
  <si>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</si>
  <si>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</si>
  <si>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</si>
  <si>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</si>
  <si>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</si>
  <si>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</si>
  <si>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</si>
  <si>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</si>
  <si>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</si>
  <si>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</si>
  <si>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</si>
  <si>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</si>
  <si>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</si>
  <si>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</si>
  <si>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</si>
  <si>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</si>
  <si>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</si>
  <si>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</si>
  <si>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</si>
  <si>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</si>
  <si>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</si>
  <si>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</si>
  <si>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</si>
  <si>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</si>
  <si>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</si>
  <si>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</si>
  <si>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</si>
  <si>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</si>
  <si>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</si>
  <si>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</si>
  <si>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</si>
  <si>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</si>
  <si>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</si>
  <si>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</si>
  <si>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</si>
  <si>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</si>
  <si>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</si>
  <si>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</si>
  <si>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</si>
  <si>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</si>
  <si>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</si>
  <si>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</si>
  <si>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</si>
  <si>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</si>
  <si>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</si>
  <si>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</si>
  <si>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</si>
  <si>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</si>
  <si>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</si>
  <si>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</si>
  <si>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</si>
  <si>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</si>
  <si>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</si>
  <si>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</si>
  <si>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</si>
  <si>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</si>
  <si>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</si>
  <si>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</si>
  <si>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</si>
  <si>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</si>
  <si>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</si>
  <si>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</si>
  <si>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</si>
  <si>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</si>
  <si>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</si>
  <si>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</si>
  <si>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</si>
  <si>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</si>
  <si>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</si>
  <si>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</si>
  <si>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</si>
  <si>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</si>
  <si>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</si>
  <si>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</si>
  <si>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</si>
  <si>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</si>
  <si>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</si>
  <si>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</si>
  <si>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</si>
  <si>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</si>
  <si>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</si>
  <si>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</si>
  <si>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</si>
  <si>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</si>
  <si>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</si>
  <si>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</si>
  <si>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</si>
  <si>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</si>
  <si>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</si>
  <si>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</si>
  <si>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</si>
  <si>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</si>
  <si>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</si>
  <si>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</si>
  <si>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</si>
  <si>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</si>
  <si>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</si>
  <si>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</si>
  <si>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</si>
  <si>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</si>
  <si>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</si>
  <si>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</si>
  <si>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</si>
  <si>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</si>
  <si>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</si>
  <si>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</si>
  <si>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</si>
  <si>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</si>
  <si>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</si>
  <si>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</si>
  <si>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</si>
  <si>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</si>
  <si>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</si>
  <si>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</si>
  <si>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</si>
  <si>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</si>
  <si>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</si>
  <si>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</si>
  <si>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</si>
  <si>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</si>
  <si>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</si>
  <si>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</si>
  <si>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</si>
  <si>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</si>
  <si>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</si>
  <si>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</si>
  <si>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</si>
  <si>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</si>
  <si>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</si>
  <si>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</si>
  <si>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</si>
  <si>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</si>
  <si>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</si>
  <si>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</si>
  <si>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</si>
  <si>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</si>
  <si>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</si>
  <si>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</si>
  <si>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</si>
  <si>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</si>
  <si>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</si>
  <si>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</si>
  <si>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</si>
  <si>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</si>
  <si>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</si>
  <si>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</si>
  <si>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</si>
  <si>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</si>
  <si>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</si>
  <si>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</si>
  <si>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</si>
  <si>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</si>
  <si>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</si>
  <si>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</si>
  <si>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</si>
  <si>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</si>
  <si>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</si>
  <si>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</si>
  <si>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</si>
  <si>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</si>
  <si>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</si>
  <si>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</si>
  <si>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</si>
  <si>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</si>
  <si>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</si>
  <si>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</si>
  <si>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</si>
  <si>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</si>
  <si>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</si>
  <si>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</si>
  <si>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</si>
  <si>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</si>
  <si>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</si>
  <si>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</si>
  <si>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</si>
  <si>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</si>
  <si>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</si>
  <si>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</si>
  <si>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</si>
  <si>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</si>
  <si>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</si>
  <si>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</si>
  <si>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</si>
  <si>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</si>
  <si>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</si>
  <si>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</si>
  <si>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</si>
  <si>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</si>
  <si>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</si>
  <si>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</si>
  <si>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</si>
  <si>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</si>
  <si>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</si>
  <si>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</si>
  <si>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</si>
  <si>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</si>
  <si>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</si>
  <si>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</si>
  <si>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</si>
  <si>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</si>
  <si>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</si>
  <si>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</si>
  <si>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</si>
  <si>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</si>
  <si>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</si>
  <si>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</si>
  <si>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</si>
  <si>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</si>
  <si>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</si>
  <si>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</si>
  <si>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</si>
  <si>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</si>
  <si>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</si>
  <si>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</si>
  <si>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</si>
  <si>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</si>
  <si>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</si>
  <si>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</si>
  <si>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</si>
  <si>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</si>
  <si>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</si>
  <si>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</si>
  <si>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</si>
  <si>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</si>
  <si>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</si>
  <si>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</si>
  <si>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</si>
  <si>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</si>
  <si>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</si>
  <si>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</si>
  <si>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</si>
  <si>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</si>
  <si>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</si>
  <si>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</si>
  <si>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</si>
  <si>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</si>
  <si>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</si>
  <si>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</si>
  <si>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</si>
  <si>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</si>
  <si>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</si>
  <si>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</si>
  <si>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</si>
  <si>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</si>
  <si>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</si>
  <si>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</si>
  <si>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</si>
  <si>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</si>
  <si>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</si>
  <si>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</si>
  <si>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</si>
  <si>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</si>
  <si>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</si>
  <si>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</si>
  <si>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</si>
  <si>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</si>
  <si>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</si>
  <si>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</si>
  <si>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</si>
  <si>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</si>
  <si>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</si>
  <si>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</si>
  <si>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</si>
  <si>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</si>
  <si>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</si>
  <si>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</si>
  <si>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</si>
  <si>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</si>
  <si>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</si>
  <si>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</si>
  <si>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</si>
  <si>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</si>
  <si>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</si>
  <si>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</si>
  <si>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</si>
  <si>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</si>
  <si>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</si>
  <si>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</si>
  <si>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</si>
  <si>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</si>
  <si>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</si>
  <si>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</si>
  <si>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</si>
  <si>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</si>
  <si>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</si>
  <si>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</si>
  <si>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</si>
  <si>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</si>
  <si>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</si>
  <si>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</si>
  <si>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</si>
  <si>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</si>
  <si>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</si>
  <si>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</si>
  <si>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</si>
  <si>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</si>
  <si>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</si>
  <si>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</si>
  <si>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</si>
  <si>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</si>
  <si>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</si>
  <si>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</si>
  <si>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</si>
  <si>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</si>
  <si>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</si>
  <si>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</si>
  <si>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</si>
  <si>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</si>
  <si>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</si>
  <si>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</si>
  <si>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</si>
  <si>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</si>
  <si>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</si>
  <si>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</si>
  <si>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</si>
  <si>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</si>
  <si>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</si>
  <si>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</si>
  <si>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</si>
  <si>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</si>
  <si>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</si>
  <si>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</si>
  <si>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</si>
  <si>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</si>
  <si>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</si>
  <si>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</si>
  <si>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</si>
  <si>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</si>
  <si>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</si>
  <si>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</si>
  <si>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</si>
  <si>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</si>
  <si>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</si>
  <si>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</si>
  <si>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</si>
  <si>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</si>
  <si>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</si>
  <si>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</si>
  <si>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</si>
  <si>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</si>
  <si>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</si>
  <si>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</si>
  <si>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</si>
  <si>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</si>
  <si>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</si>
  <si>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</si>
  <si>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</si>
  <si>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</si>
  <si>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</si>
  <si>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</si>
  <si>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</si>
  <si>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</si>
  <si>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</si>
  <si>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</si>
  <si>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</si>
  <si>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</si>
  <si>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</si>
  <si>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</si>
  <si>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</si>
  <si>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</si>
  <si>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</si>
  <si>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</si>
  <si>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</si>
  <si>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</si>
  <si>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</si>
  <si>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</si>
  <si>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</si>
  <si>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</si>
  <si>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</si>
  <si>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</si>
  <si>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</si>
  <si>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</si>
  <si>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</si>
  <si>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</si>
  <si>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</si>
  <si>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</si>
  <si>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</si>
  <si>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</si>
  <si>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</si>
  <si>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</si>
  <si>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</si>
  <si>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</si>
  <si>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</si>
  <si>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</si>
  <si>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</si>
  <si>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</si>
  <si>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</si>
  <si>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</si>
  <si>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</si>
  <si>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</si>
  <si>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</si>
  <si>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</si>
  <si>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</si>
  <si>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</si>
  <si>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</si>
  <si>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</si>
  <si>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</si>
  <si>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</si>
  <si>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</si>
  <si>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</si>
  <si>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</si>
  <si>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</si>
  <si>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</si>
  <si>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</si>
  <si>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</si>
  <si>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</si>
  <si>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</si>
  <si>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</si>
  <si>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</si>
  <si>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</si>
  <si>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</si>
  <si>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</si>
  <si>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</si>
  <si>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</si>
  <si>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</si>
  <si>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</si>
  <si>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</si>
  <si>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</si>
  <si>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</si>
  <si>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</si>
  <si>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</si>
  <si>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</si>
  <si>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</si>
  <si>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</si>
  <si>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</si>
  <si>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</si>
  <si>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</si>
  <si>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</si>
  <si>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</si>
  <si>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</si>
  <si>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</si>
  <si>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</si>
  <si>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</si>
  <si>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</si>
  <si>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</si>
  <si>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</si>
  <si>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</si>
  <si>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</si>
  <si>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</si>
  <si>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</si>
  <si>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</si>
  <si>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</si>
  <si>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</si>
  <si>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</si>
  <si>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</si>
  <si>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</si>
  <si>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</si>
  <si>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</si>
  <si>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</si>
  <si>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</si>
  <si>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</si>
  <si>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</si>
  <si>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</si>
  <si>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</si>
  <si>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</si>
  <si>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</si>
  <si>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</si>
  <si>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</si>
  <si>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</si>
  <si>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</si>
  <si>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</si>
  <si>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</si>
  <si>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</si>
  <si>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</si>
  <si>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</si>
  <si>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</si>
  <si>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</si>
  <si>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</si>
  <si>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</si>
  <si>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</si>
  <si>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</si>
  <si>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</si>
  <si>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</si>
  <si>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</si>
  <si>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</si>
  <si>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</si>
  <si>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</si>
  <si>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</si>
  <si>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</si>
  <si>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</si>
  <si>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</si>
  <si>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</si>
  <si>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</si>
  <si>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</si>
  <si>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</si>
  <si>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</si>
  <si>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</si>
  <si>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</si>
  <si>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</si>
  <si>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</si>
  <si>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</si>
  <si>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</si>
  <si>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</si>
  <si>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</si>
  <si>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</si>
  <si>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</si>
  <si>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</si>
  <si>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</si>
  <si>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</si>
  <si>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</si>
  <si>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</si>
  <si>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</si>
  <si>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</si>
  <si>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</si>
  <si>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</si>
  <si>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</si>
  <si>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</si>
  <si>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</si>
  <si>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</si>
  <si>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</si>
  <si>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</si>
  <si>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</si>
  <si>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</si>
  <si>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</si>
  <si>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</si>
  <si>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</si>
  <si>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</si>
  <si>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</si>
  <si>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</si>
  <si>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</si>
  <si>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</si>
  <si>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</si>
  <si>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</si>
  <si>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</si>
  <si>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</si>
  <si>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</si>
  <si>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</si>
  <si>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</si>
  <si>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</si>
  <si>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</si>
  <si>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</si>
  <si>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</si>
  <si>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</si>
  <si>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</si>
  <si>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</si>
  <si>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</si>
  <si>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</si>
  <si>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</si>
  <si>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</si>
  <si>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</si>
  <si>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</si>
  <si>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</si>
  <si>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</si>
  <si>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</si>
  <si>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</si>
  <si>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</si>
  <si>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</si>
  <si>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</si>
  <si>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</si>
  <si>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</si>
  <si>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</si>
  <si>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</si>
  <si>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</si>
  <si>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</si>
  <si>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</si>
  <si>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</si>
  <si>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</si>
  <si>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</si>
  <si>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</si>
  <si>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</si>
  <si>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</si>
  <si>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</si>
  <si>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</si>
  <si>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</si>
  <si>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</si>
  <si>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</si>
  <si>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</si>
  <si>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</si>
  <si>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</si>
  <si>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</si>
  <si>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</si>
  <si>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</si>
  <si>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</si>
  <si>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</si>
  <si>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</si>
  <si>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</si>
  <si>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</si>
  <si>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</si>
  <si>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</si>
  <si>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</si>
  <si>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</si>
  <si>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</si>
  <si>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</si>
  <si>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</si>
  <si>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</si>
  <si>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</si>
  <si>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</si>
  <si>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</si>
  <si>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</si>
  <si>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</si>
  <si>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</si>
  <si>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</si>
  <si>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</si>
  <si>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</si>
  <si>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</si>
  <si>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</si>
  <si>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</si>
  <si>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</si>
  <si>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</si>
  <si>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</si>
  <si>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</si>
  <si>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</si>
  <si>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</si>
  <si>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</si>
  <si>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</si>
  <si>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</si>
  <si>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</si>
  <si>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</si>
  <si>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</si>
  <si>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</si>
  <si>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</si>
  <si>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</si>
  <si>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</si>
  <si>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</si>
  <si>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</si>
  <si>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</si>
  <si>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</si>
  <si>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</si>
  <si>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</si>
  <si>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</si>
  <si>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</si>
  <si>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</si>
  <si>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</si>
  <si>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</si>
  <si>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</si>
  <si>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</si>
  <si>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</si>
  <si>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</si>
  <si>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</si>
  <si>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</si>
  <si>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</si>
  <si>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</si>
  <si>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</si>
  <si>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</si>
  <si>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</si>
  <si>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</si>
  <si>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</si>
  <si>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</si>
  <si>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</si>
  <si>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</si>
  <si>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</si>
  <si>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</si>
  <si>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</si>
  <si>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</si>
  <si>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</si>
  <si>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</si>
  <si>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</si>
  <si>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</si>
  <si>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</si>
  <si>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</si>
  <si>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</si>
  <si>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</si>
  <si>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</si>
  <si>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</si>
  <si>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</si>
  <si>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</si>
  <si>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</si>
  <si>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</si>
  <si>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</si>
  <si>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</si>
  <si>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</si>
  <si>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</si>
  <si>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</si>
  <si>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</si>
  <si>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</si>
  <si>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</si>
  <si>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</si>
  <si>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</si>
  <si>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</si>
  <si>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</si>
  <si>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</si>
  <si>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</si>
  <si>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</si>
  <si>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</si>
  <si>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</si>
  <si>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</si>
  <si>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</si>
  <si>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</si>
  <si>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</si>
  <si>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</si>
  <si>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</si>
  <si>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</si>
  <si>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</si>
  <si>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</si>
  <si>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</si>
  <si>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</si>
  <si>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</si>
  <si>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</si>
  <si>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</si>
  <si>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</si>
  <si>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</si>
  <si>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</si>
  <si>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</si>
  <si>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</si>
  <si>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</si>
  <si>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</si>
  <si>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</si>
  <si>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</si>
  <si>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</si>
  <si>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</si>
  <si>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</si>
  <si>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</si>
  <si>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</si>
  <si>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</si>
  <si>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</si>
  <si>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</si>
  <si>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</si>
  <si>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</si>
  <si>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</si>
  <si>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</si>
  <si>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</si>
  <si>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</si>
  <si>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</si>
  <si>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</si>
  <si>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</si>
  <si>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</si>
  <si>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</si>
  <si>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</si>
  <si>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</si>
  <si>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</si>
  <si>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</si>
  <si>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</si>
  <si>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</si>
  <si>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</si>
  <si>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</si>
  <si>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</si>
  <si>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</si>
  <si>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</si>
  <si>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</si>
  <si>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</si>
  <si>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</si>
  <si>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</si>
  <si>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</si>
  <si>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</si>
  <si>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</si>
  <si>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</si>
  <si>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</si>
  <si>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</si>
  <si>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</si>
  <si>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</si>
  <si>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</si>
  <si>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</si>
  <si>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</si>
  <si>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</si>
  <si>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</si>
  <si>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</si>
  <si>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</si>
  <si>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</si>
  <si>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</si>
  <si>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</si>
  <si>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</si>
  <si>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</si>
  <si>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</si>
  <si>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</si>
  <si>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</si>
  <si>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</si>
  <si>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</si>
  <si>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</si>
  <si>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</si>
  <si>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</si>
  <si>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</si>
  <si>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</si>
  <si>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</si>
  <si>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</si>
  <si>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</si>
  <si>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</si>
  <si>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</si>
  <si>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</si>
  <si>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</si>
  <si>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</si>
  <si>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</si>
  <si>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</si>
  <si>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</si>
  <si>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</si>
  <si>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</si>
  <si>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</si>
  <si>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</si>
  <si>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</si>
  <si>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</si>
  <si>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</si>
  <si>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</si>
  <si>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</si>
  <si>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</si>
  <si>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</si>
  <si>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</si>
  <si>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</si>
  <si>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</si>
  <si>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</si>
  <si>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</si>
  <si>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</si>
  <si>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</si>
  <si>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</si>
  <si>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</si>
  <si>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</si>
  <si>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</si>
  <si>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</si>
  <si>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</si>
  <si>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</si>
  <si>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</si>
  <si>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</si>
  <si>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</si>
  <si>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</si>
  <si>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</si>
  <si>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</si>
  <si>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</si>
  <si>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</si>
  <si>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</si>
  <si>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</si>
  <si>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</si>
  <si>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</si>
  <si>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</si>
  <si>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</si>
  <si>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</si>
  <si>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</si>
  <si>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</si>
  <si>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</si>
  <si>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</si>
  <si>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</si>
  <si>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</si>
  <si>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</si>
  <si>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</si>
  <si>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</si>
  <si>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</si>
  <si>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</si>
  <si>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</si>
  <si>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</si>
  <si>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</si>
  <si>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</si>
  <si>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</si>
  <si>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</si>
  <si>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</si>
  <si>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</si>
  <si>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</si>
  <si>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</si>
  <si>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</si>
  <si>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</si>
  <si>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</si>
  <si>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</si>
  <si>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</si>
  <si>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</si>
  <si>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</si>
  <si>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</si>
  <si>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</si>
  <si>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</si>
  <si>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</si>
  <si>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</si>
  <si>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</si>
  <si>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</si>
  <si>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</si>
  <si>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</si>
  <si>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</si>
  <si>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</si>
  <si>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</si>
  <si>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</si>
  <si>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</si>
  <si>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</si>
  <si>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</si>
  <si>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</si>
  <si>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</si>
  <si>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</si>
  <si>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</si>
  <si>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</si>
  <si>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</si>
  <si>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</si>
  <si>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</si>
  <si>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</si>
  <si>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</si>
  <si>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</si>
  <si>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</si>
  <si>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</si>
  <si>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</si>
  <si>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</si>
  <si>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</si>
  <si>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</si>
  <si>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</si>
  <si>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</si>
  <si>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</si>
  <si>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</si>
  <si>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</si>
  <si>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</si>
  <si>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</si>
  <si>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</si>
  <si>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</si>
  <si>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</si>
  <si>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</si>
  <si>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</si>
  <si>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</si>
  <si>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</si>
  <si>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</si>
  <si>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</si>
  <si>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</si>
  <si>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</si>
  <si>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</si>
  <si>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</si>
  <si>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</si>
  <si>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</si>
  <si>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</si>
  <si>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</si>
  <si>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</si>
  <si>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</si>
  <si>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</si>
  <si>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</si>
  <si>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</si>
  <si>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</si>
  <si>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</si>
  <si>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</si>
  <si>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</si>
  <si>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</si>
  <si>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</si>
  <si>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</si>
  <si>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</si>
  <si>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</si>
  <si>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</si>
  <si>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</si>
  <si>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</si>
  <si>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</si>
  <si>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</si>
  <si>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</si>
  <si>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</si>
  <si>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</si>
  <si>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</si>
  <si>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</si>
  <si>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</si>
  <si>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</si>
  <si>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</si>
  <si>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</si>
  <si>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</si>
  <si>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</si>
  <si>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</si>
  <si>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</si>
  <si>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</si>
  <si>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</si>
  <si>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</si>
  <si>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</si>
  <si>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</si>
  <si>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</si>
  <si>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</si>
  <si>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</si>
  <si>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</si>
  <si>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</si>
  <si>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</si>
  <si>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</si>
  <si>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</si>
  <si>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</si>
  <si>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</si>
  <si>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</si>
  <si>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</si>
  <si>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</si>
  <si>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</si>
  <si>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</si>
  <si>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</si>
  <si>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</si>
  <si>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</si>
  <si>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</si>
  <si>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</si>
  <si>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</si>
  <si>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</si>
  <si>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</si>
  <si>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</si>
  <si>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</si>
  <si>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</si>
  <si>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</si>
  <si>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</si>
  <si>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</si>
  <si>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</si>
  <si>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</si>
  <si>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</si>
  <si>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</si>
  <si>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</si>
  <si>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</si>
  <si>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</si>
  <si>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</si>
  <si>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</si>
  <si>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</si>
  <si>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</si>
  <si>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</si>
  <si>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</si>
  <si>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</si>
  <si>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</si>
  <si>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</si>
  <si>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</si>
  <si>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</si>
  <si>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</si>
  <si>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</si>
  <si>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</si>
  <si>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</si>
  <si>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</si>
  <si>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</si>
  <si>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</si>
  <si>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</si>
  <si>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</si>
  <si>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</si>
  <si>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</si>
  <si>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</si>
  <si>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</si>
  <si>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</si>
  <si>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</si>
  <si>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</si>
  <si>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</si>
  <si>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</si>
  <si>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</si>
  <si>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</si>
  <si>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</si>
  <si>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</si>
  <si>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</si>
  <si>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</si>
  <si>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</si>
  <si>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</si>
  <si>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</si>
  <si>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</si>
  <si>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</si>
  <si>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</si>
  <si>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</si>
  <si>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</si>
  <si>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</si>
  <si>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</si>
  <si>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</si>
  <si>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</si>
  <si>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</si>
  <si>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</si>
  <si>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</si>
  <si>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</si>
  <si>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</si>
  <si>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</si>
  <si>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</si>
  <si>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</si>
  <si>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</si>
  <si>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</si>
  <si>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</si>
  <si>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</si>
  <si>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</si>
  <si>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</si>
  <si>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</si>
  <si>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</si>
  <si>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</si>
  <si>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</si>
  <si>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</si>
  <si>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</si>
  <si>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</si>
  <si>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</si>
  <si>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</si>
  <si>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</si>
  <si>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</si>
  <si>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</si>
  <si>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</si>
  <si>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</si>
  <si>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</si>
  <si>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</si>
  <si>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</si>
  <si>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</si>
  <si>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</si>
  <si>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</si>
  <si>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</si>
  <si>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</si>
  <si>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</si>
  <si>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</si>
  <si>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</si>
  <si>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</si>
  <si>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</si>
  <si>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</si>
  <si>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</si>
  <si>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</si>
  <si>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</si>
  <si>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</si>
  <si>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</si>
  <si>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</si>
  <si>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</si>
  <si>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</si>
  <si>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</si>
  <si>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</si>
  <si>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</si>
  <si>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</si>
  <si>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</si>
  <si>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</si>
  <si>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</si>
  <si>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</si>
  <si>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</si>
  <si>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</si>
  <si>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</si>
  <si>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</si>
  <si>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</si>
  <si>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</si>
  <si>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</si>
  <si>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</si>
  <si>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</si>
  <si>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</si>
  <si>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</si>
  <si>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</si>
  <si>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</si>
  <si>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</si>
  <si>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</si>
  <si>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</si>
  <si>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</si>
  <si>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</si>
  <si>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</si>
  <si>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</si>
  <si>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</si>
  <si>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</si>
  <si>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</si>
  <si>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</si>
  <si>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</si>
  <si>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</si>
  <si>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</si>
  <si>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</si>
  <si>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</si>
  <si>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</si>
  <si>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</si>
  <si>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</si>
  <si>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</si>
  <si>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</si>
  <si>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</si>
  <si>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</si>
  <si>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</si>
  <si>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</si>
  <si>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</si>
  <si>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</si>
  <si>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</si>
  <si>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</si>
  <si>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</si>
  <si>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</si>
  <si>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</si>
  <si>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</si>
  <si>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</si>
  <si>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</si>
  <si>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</si>
  <si>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</si>
  <si>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</si>
  <si>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</si>
  <si>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</si>
  <si>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</si>
  <si>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</si>
  <si>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</si>
  <si>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</si>
  <si>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</si>
  <si>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</si>
  <si>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</si>
  <si>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</si>
  <si>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</si>
  <si>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</si>
  <si>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</si>
  <si>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</si>
  <si>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</si>
  <si>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</si>
  <si>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</si>
  <si>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</si>
  <si>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</si>
  <si>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</si>
  <si>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</si>
  <si>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</si>
  <si>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</si>
  <si>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</si>
  <si>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</si>
  <si>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</si>
  <si>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</si>
  <si>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</si>
  <si>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</si>
  <si>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</si>
  <si>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</si>
  <si>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</si>
  <si>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</si>
  <si>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</si>
  <si>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</si>
  <si>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</si>
  <si>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</si>
  <si>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</si>
  <si>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</si>
  <si>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</si>
  <si>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</si>
  <si>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</si>
  <si>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</si>
  <si>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</si>
  <si>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</si>
  <si>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</si>
  <si>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</si>
  <si>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</si>
  <si>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</si>
  <si>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</si>
  <si>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</si>
  <si>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</si>
  <si>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</si>
  <si>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</si>
  <si>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</si>
  <si>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</si>
  <si>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</si>
  <si>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</si>
  <si>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</si>
  <si>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</si>
  <si>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</si>
  <si>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</si>
  <si>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</si>
  <si>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</si>
  <si>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</si>
  <si>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</si>
  <si>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</si>
  <si>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</si>
  <si>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</si>
  <si>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</si>
  <si>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</si>
  <si>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</si>
  <si>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</si>
  <si>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</si>
  <si>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</si>
  <si>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</si>
  <si>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</si>
  <si>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</si>
  <si>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</si>
  <si>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</si>
  <si>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</si>
  <si>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</si>
  <si>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</si>
  <si>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</si>
  <si>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</si>
  <si>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</si>
  <si>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</si>
  <si>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</si>
  <si>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</si>
  <si>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</si>
  <si>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</si>
  <si>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</si>
  <si>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</si>
  <si>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</si>
  <si>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</si>
  <si>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</si>
  <si>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</si>
  <si>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</si>
  <si>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</si>
  <si>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</si>
  <si>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</si>
  <si>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</si>
  <si>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SOL DE INFANCIA</t>
  </si>
  <si>
    <t>LEIDY KATHERIE ROA MEDINA</t>
  </si>
  <si>
    <t xml:space="preserve">LEIDY KATHERINE ROA MEDINA </t>
  </si>
  <si>
    <t>3168733642</t>
  </si>
  <si>
    <t>CARRERA 47  C  #1 - 47</t>
  </si>
  <si>
    <t>f.fundasolyvida@hotmail.com</t>
  </si>
  <si>
    <t>Ejecución de convenio para atender a la primera infancia y a las familias en condiciones de vulnerabilidad</t>
  </si>
  <si>
    <t>YAJAIRA DEL CARMEN GAMEZ PUERTA</t>
  </si>
  <si>
    <t>CRA. 48 No 12 69 CALI-VALLE</t>
  </si>
  <si>
    <t>ongsocialelbuensamaritano@hotmail.com</t>
  </si>
  <si>
    <t>3164995618</t>
  </si>
  <si>
    <t>ASOCIACION CULTURAL CASA DEL NIÑO</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</si>
  <si>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</si>
  <si>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</si>
  <si>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2021-19-1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</si>
  <si>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</si>
  <si>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ASOCIACIÓN NACIONAL DE ALCALDES Y GOBERNADORES DE MUNICIPIOS Y DEPARTAMENTOS CON POBLACIÓN AFRODESCENDIENTE</t>
  </si>
  <si>
    <t>C2010-016</t>
  </si>
  <si>
    <t>18/01/2010</t>
  </si>
  <si>
    <t>18/07/2011</t>
  </si>
  <si>
    <t>C2012-040</t>
  </si>
  <si>
    <t>01/09/2011</t>
  </si>
  <si>
    <t>01/03/2013</t>
  </si>
  <si>
    <t>C2014-010</t>
  </si>
  <si>
    <t>25/02/2014</t>
  </si>
  <si>
    <t>25/07/2015</t>
  </si>
  <si>
    <t xml:space="preserve"> IMPLEMENTACIÓN DE LA ATENCIÓN INTEGRAL A LA PRIMERA INFANCIA DE LAS POBLACIONES AFRO DESCENDIENTES DE LOS MUNICIPIOS DE  PUERTO TEJADA Y SANTANDER DE QUILICHAO</t>
  </si>
  <si>
    <t xml:space="preserve"> IMPLEMENTACIÓN DE LA ATENCIÓN INTEGRAL A LA PRIMERA INFANCIA DE LAS POBLACIONES AFRO DESCENDIENTES DE LOS MUNICIPIOS DE  MIRANDA, PUERTO TEJADA, VILLA RICA, PADILLA, BUENOS AIRES Y GUACHENÉ</t>
  </si>
  <si>
    <t>ASOCIACIÓN MUJERES EMPRENDEDORAS POR UN CAUCA MEJOR
ASOMUCAUCA</t>
  </si>
  <si>
    <t>C 2010 –
0002</t>
  </si>
  <si>
    <t>C 2011 –
0003</t>
  </si>
  <si>
    <t>C 2012 –
000</t>
  </si>
  <si>
    <t>C 2013 –
0005</t>
  </si>
  <si>
    <t>C 2014 –
0006</t>
  </si>
  <si>
    <t>C 2015 –
0007</t>
  </si>
  <si>
    <t>C 2016 –
0008</t>
  </si>
  <si>
    <t>C 2017 –
0009</t>
  </si>
  <si>
    <t>C 2018 –
0010</t>
  </si>
  <si>
    <t>C 2019 –
0011</t>
  </si>
  <si>
    <t>14 de 2005</t>
  </si>
  <si>
    <t>17 de 2007</t>
  </si>
  <si>
    <t>PROYECTO DE ATENCIÓN INTEGRAL A NIÑOS Y NIÑAS EN CONDICIONES DE VULNERABILIDAD EN LOS MUNICIPIOS DE MIRANDA, VILLA RICA, PADILLA, GUACHENE, PUERTO TEJADA, SANTARDE QUILICHAO, JAMBALÒ.</t>
  </si>
  <si>
    <t xml:space="preserve"> 20 de 2009</t>
  </si>
  <si>
    <t>11 de 2011</t>
  </si>
  <si>
    <t xml:space="preserve"> 8 de 20013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</si>
</sst>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49" fontId="3" fillId="3" borderId="1" xfId="0" applyNumberFormat="1" applyFont="1" applyFill="1" applyBorder="1" applyAlignment="1" applyProtection="1">
      <alignment vertical="center" wrapText="1"/>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205" zoomScale="85" zoomScaleNormal="85" zoomScaleSheetLayoutView="40" zoomScalePageLayoutView="40" workbookViewId="0">
      <selection activeCell="E211" sqref="E21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44201.452739930559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6" t="str">
        <f>HYPERLINK("#Integrante_1!A109","CAPACIDAD RESIDUAL")</f>
        <v>CAPACIDAD RESIDUAL</v>
      </c>
      <c r="F8" s="267"/>
      <c r="G8" s="268"/>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6" t="str">
        <f>HYPERLINK("#Integrante_1!A162","TALENTO HUMANO")</f>
        <v>TALENTO HUMANO</v>
      </c>
      <c r="F9" s="267"/>
      <c r="G9" s="268"/>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6" t="str">
        <f>HYPERLINK("#Integrante_1!F162","INFRAESTRUCTURA")</f>
        <v>INFRAESTRUCTURA</v>
      </c>
      <c r="F10" s="267"/>
      <c r="G10" s="268"/>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2695</v>
      </c>
      <c r="D15" s="35"/>
      <c r="E15" s="35"/>
      <c r="F15" s="5"/>
      <c r="G15" s="32" t="s">
        <v>1168</v>
      </c>
      <c r="H15" s="103" t="s">
        <v>421</v>
      </c>
      <c r="I15" s="32" t="s">
        <v>2629</v>
      </c>
      <c r="J15" s="108" t="s">
        <v>2637</v>
      </c>
      <c r="L15" s="263" t="s">
        <v>8</v>
      </c>
      <c r="M15" s="263"/>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v>900284514</v>
      </c>
      <c r="C20" s="5"/>
      <c r="D20" s="73"/>
      <c r="E20" s="153" t="s">
        <v>2670</v>
      </c>
      <c r="F20" s="187" t="s">
        <v>2681</v>
      </c>
      <c r="G20" s="5"/>
      <c r="H20" s="269"/>
      <c r="I20" s="142" t="s">
        <v>421</v>
      </c>
      <c r="J20" s="143" t="s">
        <v>445</v>
      </c>
      <c r="K20" s="144">
        <v>2882528194</v>
      </c>
      <c r="L20" s="145">
        <v>44201</v>
      </c>
      <c r="M20" s="145">
        <v>44561</v>
      </c>
      <c r="N20" s="128">
        <f>+(M20-L20)/30</f>
        <v>12</v>
      </c>
      <c r="O20" s="131"/>
      <c r="U20" s="127"/>
      <c r="V20" s="105">
        <f ca="1">NOW()</f>
        <v>44201.452739930559</v>
      </c>
      <c r="W20" s="105">
        <f ca="1">NOW()</f>
        <v>44201.452739930559</v>
      </c>
    </row>
    <row r="21" spans="1:23" ht="30" customHeight="1" outlineLevel="1" x14ac:dyDescent="0.25">
      <c r="A21" s="9"/>
      <c r="B21" s="71"/>
      <c r="C21" s="5"/>
      <c r="D21" s="5"/>
      <c r="E21" s="5"/>
      <c r="F21" s="5"/>
      <c r="G21" s="5"/>
      <c r="H21" s="70"/>
      <c r="I21" s="142" t="s">
        <v>421</v>
      </c>
      <c r="J21" s="143" t="s">
        <v>441</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FUNDACION PARA EL DESARROLLO SOCIAL, EDUCATIVO, CULTURAL,AMBIENTAL Y EN SALUD, SOL Y VIDA PARA COLOMBIA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2696</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2697</v>
      </c>
      <c r="C48" s="110" t="s">
        <v>32</v>
      </c>
      <c r="D48" s="116" t="s">
        <v>2698</v>
      </c>
      <c r="E48" s="188" t="s">
        <v>2699</v>
      </c>
      <c r="F48" s="188" t="s">
        <v>2700</v>
      </c>
      <c r="G48" s="165">
        <f>IF(AND(E48&lt;&gt;"",F48&lt;&gt;""),((F48-E48)/30),"")</f>
        <v>18.2</v>
      </c>
      <c r="H48" s="117" t="s">
        <v>2708</v>
      </c>
      <c r="I48" s="111" t="s">
        <v>421</v>
      </c>
      <c r="J48" s="116" t="s">
        <v>445</v>
      </c>
      <c r="K48" s="118">
        <v>224500000</v>
      </c>
      <c r="L48" s="112" t="s">
        <v>1148</v>
      </c>
      <c r="M48" s="113">
        <v>1</v>
      </c>
      <c r="N48" s="112" t="s">
        <v>27</v>
      </c>
      <c r="O48" s="112" t="s">
        <v>1148</v>
      </c>
      <c r="P48" s="79"/>
    </row>
    <row r="49" spans="1:16" s="6" customFormat="1" ht="24.75" customHeight="1" x14ac:dyDescent="0.25">
      <c r="A49" s="136">
        <v>2</v>
      </c>
      <c r="B49" s="117" t="s">
        <v>2697</v>
      </c>
      <c r="C49" s="119" t="s">
        <v>32</v>
      </c>
      <c r="D49" s="116" t="s">
        <v>2701</v>
      </c>
      <c r="E49" s="188" t="s">
        <v>2702</v>
      </c>
      <c r="F49" s="188" t="s">
        <v>2703</v>
      </c>
      <c r="G49" s="165">
        <f t="shared" ref="G49:G107" si="2">IF(AND(E49&lt;&gt;"",F49&lt;&gt;""),((F49-E49)/30),"")</f>
        <v>18.233333333333334</v>
      </c>
      <c r="H49" s="117" t="s">
        <v>2708</v>
      </c>
      <c r="I49" s="116" t="s">
        <v>421</v>
      </c>
      <c r="J49" s="116" t="s">
        <v>445</v>
      </c>
      <c r="K49" s="118">
        <v>224500000</v>
      </c>
      <c r="L49" s="119" t="s">
        <v>1148</v>
      </c>
      <c r="M49" s="113">
        <v>1</v>
      </c>
      <c r="N49" s="119" t="s">
        <v>27</v>
      </c>
      <c r="O49" s="119" t="s">
        <v>1148</v>
      </c>
      <c r="P49" s="79"/>
    </row>
    <row r="50" spans="1:16" s="6" customFormat="1" ht="24.75" customHeight="1" x14ac:dyDescent="0.25">
      <c r="A50" s="136">
        <v>3</v>
      </c>
      <c r="B50" s="117" t="s">
        <v>2697</v>
      </c>
      <c r="C50" s="119" t="s">
        <v>32</v>
      </c>
      <c r="D50" s="116" t="s">
        <v>2704</v>
      </c>
      <c r="E50" s="188" t="s">
        <v>2705</v>
      </c>
      <c r="F50" s="188" t="s">
        <v>2706</v>
      </c>
      <c r="G50" s="165">
        <f t="shared" si="2"/>
        <v>17.166666666666668</v>
      </c>
      <c r="H50" s="117" t="s">
        <v>2707</v>
      </c>
      <c r="I50" s="116" t="s">
        <v>421</v>
      </c>
      <c r="J50" s="116" t="s">
        <v>445</v>
      </c>
      <c r="K50" s="114">
        <v>285198200</v>
      </c>
      <c r="L50" s="119" t="s">
        <v>1148</v>
      </c>
      <c r="M50" s="113">
        <v>1</v>
      </c>
      <c r="N50" s="119" t="s">
        <v>27</v>
      </c>
      <c r="O50" s="119" t="s">
        <v>1148</v>
      </c>
      <c r="P50" s="79"/>
    </row>
    <row r="51" spans="1:16" s="6" customFormat="1" ht="24.75" customHeight="1" outlineLevel="1" x14ac:dyDescent="0.25">
      <c r="A51" s="136">
        <v>4</v>
      </c>
      <c r="B51" s="117" t="s">
        <v>2697</v>
      </c>
      <c r="C51" s="119" t="s">
        <v>32</v>
      </c>
      <c r="D51" s="116" t="s">
        <v>2698</v>
      </c>
      <c r="E51" s="188" t="s">
        <v>2699</v>
      </c>
      <c r="F51" s="188" t="s">
        <v>2700</v>
      </c>
      <c r="G51" s="165">
        <f t="shared" si="2"/>
        <v>18.2</v>
      </c>
      <c r="H51" s="117" t="s">
        <v>2708</v>
      </c>
      <c r="I51" s="116" t="s">
        <v>421</v>
      </c>
      <c r="J51" s="116" t="s">
        <v>441</v>
      </c>
      <c r="K51" s="114">
        <v>224500000</v>
      </c>
      <c r="L51" s="119" t="s">
        <v>1148</v>
      </c>
      <c r="M51" s="113">
        <v>1</v>
      </c>
      <c r="N51" s="119" t="s">
        <v>27</v>
      </c>
      <c r="O51" s="119" t="s">
        <v>1148</v>
      </c>
      <c r="P51" s="79"/>
    </row>
    <row r="52" spans="1:16" s="7" customFormat="1" ht="24.75" customHeight="1" outlineLevel="1" x14ac:dyDescent="0.25">
      <c r="A52" s="137">
        <v>5</v>
      </c>
      <c r="B52" s="117" t="s">
        <v>2697</v>
      </c>
      <c r="C52" s="119" t="s">
        <v>32</v>
      </c>
      <c r="D52" s="116" t="s">
        <v>2701</v>
      </c>
      <c r="E52" s="188" t="s">
        <v>2702</v>
      </c>
      <c r="F52" s="188" t="s">
        <v>2703</v>
      </c>
      <c r="G52" s="165">
        <f t="shared" si="2"/>
        <v>18.233333333333334</v>
      </c>
      <c r="H52" s="117" t="s">
        <v>2708</v>
      </c>
      <c r="I52" s="116" t="s">
        <v>421</v>
      </c>
      <c r="J52" s="116" t="s">
        <v>441</v>
      </c>
      <c r="K52" s="118">
        <v>224500000</v>
      </c>
      <c r="L52" s="119" t="s">
        <v>1148</v>
      </c>
      <c r="M52" s="113">
        <v>1</v>
      </c>
      <c r="N52" s="119" t="s">
        <v>27</v>
      </c>
      <c r="O52" s="119" t="s">
        <v>1148</v>
      </c>
      <c r="P52" s="80"/>
    </row>
    <row r="53" spans="1:16" s="7" customFormat="1" ht="24.75" customHeight="1" outlineLevel="1" x14ac:dyDescent="0.25">
      <c r="A53" s="137">
        <v>6</v>
      </c>
      <c r="B53" s="115" t="s">
        <v>2709</v>
      </c>
      <c r="C53" s="119" t="s">
        <v>32</v>
      </c>
      <c r="D53" s="275" t="s">
        <v>2710</v>
      </c>
      <c r="E53" s="188">
        <v>40196</v>
      </c>
      <c r="F53" s="188">
        <v>40529</v>
      </c>
      <c r="G53" s="165">
        <f t="shared" si="2"/>
        <v>11.1</v>
      </c>
      <c r="H53" s="117" t="s">
        <v>2687</v>
      </c>
      <c r="I53" s="116" t="s">
        <v>421</v>
      </c>
      <c r="J53" s="116" t="s">
        <v>445</v>
      </c>
      <c r="K53" s="118">
        <v>7250000</v>
      </c>
      <c r="L53" s="119" t="s">
        <v>1148</v>
      </c>
      <c r="M53" s="113">
        <v>1</v>
      </c>
      <c r="N53" s="119" t="s">
        <v>27</v>
      </c>
      <c r="O53" s="119" t="s">
        <v>1148</v>
      </c>
      <c r="P53" s="80"/>
    </row>
    <row r="54" spans="1:16" s="7" customFormat="1" ht="24.75" customHeight="1" outlineLevel="1" x14ac:dyDescent="0.25">
      <c r="A54" s="137">
        <v>7</v>
      </c>
      <c r="B54" s="115" t="s">
        <v>2709</v>
      </c>
      <c r="C54" s="119" t="s">
        <v>32</v>
      </c>
      <c r="D54" s="275" t="s">
        <v>2710</v>
      </c>
      <c r="E54" s="188">
        <v>40196</v>
      </c>
      <c r="F54" s="188">
        <v>40529</v>
      </c>
      <c r="G54" s="165">
        <f t="shared" si="2"/>
        <v>11.1</v>
      </c>
      <c r="H54" s="117" t="s">
        <v>2687</v>
      </c>
      <c r="I54" s="116" t="s">
        <v>421</v>
      </c>
      <c r="J54" s="116" t="s">
        <v>441</v>
      </c>
      <c r="K54" s="118">
        <v>7250000</v>
      </c>
      <c r="L54" s="119" t="s">
        <v>1148</v>
      </c>
      <c r="M54" s="113">
        <v>1</v>
      </c>
      <c r="N54" s="119" t="s">
        <v>27</v>
      </c>
      <c r="O54" s="119" t="s">
        <v>1148</v>
      </c>
      <c r="P54" s="80"/>
    </row>
    <row r="55" spans="1:16" s="7" customFormat="1" ht="24.75" customHeight="1" outlineLevel="1" x14ac:dyDescent="0.25">
      <c r="A55" s="137">
        <v>8</v>
      </c>
      <c r="B55" s="115" t="s">
        <v>2709</v>
      </c>
      <c r="C55" s="119" t="s">
        <v>32</v>
      </c>
      <c r="D55" s="275" t="s">
        <v>2711</v>
      </c>
      <c r="E55" s="188">
        <v>40560</v>
      </c>
      <c r="F55" s="188">
        <v>40893</v>
      </c>
      <c r="G55" s="165">
        <f t="shared" si="2"/>
        <v>11.1</v>
      </c>
      <c r="H55" s="117" t="s">
        <v>2687</v>
      </c>
      <c r="I55" s="116" t="s">
        <v>421</v>
      </c>
      <c r="J55" s="116" t="s">
        <v>445</v>
      </c>
      <c r="K55" s="118">
        <v>8930000</v>
      </c>
      <c r="L55" s="119" t="s">
        <v>1148</v>
      </c>
      <c r="M55" s="113">
        <v>1</v>
      </c>
      <c r="N55" s="119" t="s">
        <v>27</v>
      </c>
      <c r="O55" s="119" t="s">
        <v>1148</v>
      </c>
      <c r="P55" s="80"/>
    </row>
    <row r="56" spans="1:16" s="7" customFormat="1" ht="24.75" customHeight="1" outlineLevel="1" x14ac:dyDescent="0.25">
      <c r="A56" s="137">
        <v>9</v>
      </c>
      <c r="B56" s="115" t="s">
        <v>2709</v>
      </c>
      <c r="C56" s="119" t="s">
        <v>32</v>
      </c>
      <c r="D56" s="275" t="s">
        <v>2711</v>
      </c>
      <c r="E56" s="188">
        <v>40560</v>
      </c>
      <c r="F56" s="188">
        <v>40893</v>
      </c>
      <c r="G56" s="165">
        <f t="shared" si="2"/>
        <v>11.1</v>
      </c>
      <c r="H56" s="117" t="s">
        <v>2687</v>
      </c>
      <c r="I56" s="116" t="s">
        <v>421</v>
      </c>
      <c r="J56" s="116" t="s">
        <v>441</v>
      </c>
      <c r="K56" s="118">
        <v>8930000</v>
      </c>
      <c r="L56" s="119" t="s">
        <v>1148</v>
      </c>
      <c r="M56" s="113">
        <v>1</v>
      </c>
      <c r="N56" s="119" t="s">
        <v>27</v>
      </c>
      <c r="O56" s="119" t="s">
        <v>1148</v>
      </c>
      <c r="P56" s="80"/>
    </row>
    <row r="57" spans="1:16" s="7" customFormat="1" ht="24.75" customHeight="1" outlineLevel="1" x14ac:dyDescent="0.25">
      <c r="A57" s="137">
        <v>10</v>
      </c>
      <c r="B57" s="115" t="s">
        <v>2709</v>
      </c>
      <c r="C57" s="119" t="s">
        <v>32</v>
      </c>
      <c r="D57" s="275" t="s">
        <v>2712</v>
      </c>
      <c r="E57" s="188">
        <v>40924</v>
      </c>
      <c r="F57" s="188">
        <v>41260</v>
      </c>
      <c r="G57" s="165">
        <f>IF(AND(E57&lt;&gt;"",F57&lt;&gt;""),((F57-E57)/30),"")</f>
        <v>11.2</v>
      </c>
      <c r="H57" s="117" t="s">
        <v>2687</v>
      </c>
      <c r="I57" s="116" t="s">
        <v>421</v>
      </c>
      <c r="J57" s="116" t="s">
        <v>445</v>
      </c>
      <c r="K57" s="118">
        <v>10100000</v>
      </c>
      <c r="L57" s="119" t="s">
        <v>1148</v>
      </c>
      <c r="M57" s="113">
        <v>1</v>
      </c>
      <c r="N57" s="119" t="s">
        <v>27</v>
      </c>
      <c r="O57" s="119" t="s">
        <v>1148</v>
      </c>
      <c r="P57" s="80"/>
    </row>
    <row r="58" spans="1:16" s="7" customFormat="1" ht="24.75" customHeight="1" outlineLevel="1" x14ac:dyDescent="0.25">
      <c r="A58" s="137">
        <v>11</v>
      </c>
      <c r="B58" s="115" t="s">
        <v>2709</v>
      </c>
      <c r="C58" s="119" t="s">
        <v>32</v>
      </c>
      <c r="D58" s="275" t="s">
        <v>2712</v>
      </c>
      <c r="E58" s="188">
        <v>40924</v>
      </c>
      <c r="F58" s="188">
        <v>41260</v>
      </c>
      <c r="G58" s="165">
        <f>IF(AND(E58&lt;&gt;"",F58&lt;&gt;""),((F58-E58)/30),"")</f>
        <v>11.2</v>
      </c>
      <c r="H58" s="117" t="s">
        <v>2687</v>
      </c>
      <c r="I58" s="116" t="s">
        <v>421</v>
      </c>
      <c r="J58" s="116" t="s">
        <v>441</v>
      </c>
      <c r="K58" s="118">
        <v>10100000</v>
      </c>
      <c r="L58" s="119" t="s">
        <v>1148</v>
      </c>
      <c r="M58" s="113">
        <v>1</v>
      </c>
      <c r="N58" s="119" t="s">
        <v>27</v>
      </c>
      <c r="O58" s="119" t="s">
        <v>1148</v>
      </c>
      <c r="P58" s="80"/>
    </row>
    <row r="59" spans="1:16" s="7" customFormat="1" ht="24.75" customHeight="1" outlineLevel="1" x14ac:dyDescent="0.25">
      <c r="A59" s="137">
        <v>12</v>
      </c>
      <c r="B59" s="115" t="s">
        <v>2709</v>
      </c>
      <c r="C59" s="119" t="s">
        <v>32</v>
      </c>
      <c r="D59" s="275" t="s">
        <v>2713</v>
      </c>
      <c r="E59" s="188">
        <v>41289</v>
      </c>
      <c r="F59" s="188">
        <v>41625</v>
      </c>
      <c r="G59" s="165">
        <f t="shared" si="2"/>
        <v>11.2</v>
      </c>
      <c r="H59" s="117" t="s">
        <v>2687</v>
      </c>
      <c r="I59" s="116" t="s">
        <v>421</v>
      </c>
      <c r="J59" s="116" t="s">
        <v>445</v>
      </c>
      <c r="K59" s="118">
        <v>12600000</v>
      </c>
      <c r="L59" s="119" t="s">
        <v>1148</v>
      </c>
      <c r="M59" s="113">
        <v>1</v>
      </c>
      <c r="N59" s="119" t="s">
        <v>27</v>
      </c>
      <c r="O59" s="119" t="s">
        <v>1148</v>
      </c>
      <c r="P59" s="80"/>
    </row>
    <row r="60" spans="1:16" s="7" customFormat="1" ht="24.75" customHeight="1" outlineLevel="1" x14ac:dyDescent="0.25">
      <c r="A60" s="137">
        <v>13</v>
      </c>
      <c r="B60" s="115" t="s">
        <v>2709</v>
      </c>
      <c r="C60" s="119" t="s">
        <v>32</v>
      </c>
      <c r="D60" s="275" t="s">
        <v>2713</v>
      </c>
      <c r="E60" s="188">
        <v>41289</v>
      </c>
      <c r="F60" s="188">
        <v>41625</v>
      </c>
      <c r="G60" s="165">
        <f t="shared" si="2"/>
        <v>11.2</v>
      </c>
      <c r="H60" s="117" t="s">
        <v>2687</v>
      </c>
      <c r="I60" s="116" t="s">
        <v>421</v>
      </c>
      <c r="J60" s="116" t="s">
        <v>441</v>
      </c>
      <c r="K60" s="118">
        <v>12600000</v>
      </c>
      <c r="L60" s="119" t="s">
        <v>1148</v>
      </c>
      <c r="M60" s="113">
        <v>1</v>
      </c>
      <c r="N60" s="119" t="s">
        <v>27</v>
      </c>
      <c r="O60" s="119" t="s">
        <v>1148</v>
      </c>
      <c r="P60" s="80"/>
    </row>
    <row r="61" spans="1:16" s="7" customFormat="1" ht="24.75" customHeight="1" outlineLevel="1" x14ac:dyDescent="0.25">
      <c r="A61" s="137">
        <v>14</v>
      </c>
      <c r="B61" s="115" t="s">
        <v>2709</v>
      </c>
      <c r="C61" s="119" t="s">
        <v>32</v>
      </c>
      <c r="D61" s="275" t="s">
        <v>2714</v>
      </c>
      <c r="E61" s="188">
        <v>41704</v>
      </c>
      <c r="F61" s="188">
        <v>41972</v>
      </c>
      <c r="G61" s="165">
        <f t="shared" si="2"/>
        <v>8.9333333333333336</v>
      </c>
      <c r="H61" s="117" t="s">
        <v>2687</v>
      </c>
      <c r="I61" s="116" t="s">
        <v>421</v>
      </c>
      <c r="J61" s="116" t="s">
        <v>445</v>
      </c>
      <c r="K61" s="114">
        <v>13950000</v>
      </c>
      <c r="L61" s="119" t="s">
        <v>1148</v>
      </c>
      <c r="M61" s="113">
        <v>1</v>
      </c>
      <c r="N61" s="119" t="s">
        <v>27</v>
      </c>
      <c r="O61" s="119" t="s">
        <v>1148</v>
      </c>
      <c r="P61" s="80"/>
    </row>
    <row r="62" spans="1:16" s="7" customFormat="1" ht="24.75" customHeight="1" outlineLevel="1" x14ac:dyDescent="0.25">
      <c r="A62" s="137">
        <v>15</v>
      </c>
      <c r="B62" s="115" t="s">
        <v>2709</v>
      </c>
      <c r="C62" s="119" t="s">
        <v>32</v>
      </c>
      <c r="D62" s="275" t="s">
        <v>2714</v>
      </c>
      <c r="E62" s="188">
        <v>41704</v>
      </c>
      <c r="F62" s="188">
        <v>41972</v>
      </c>
      <c r="G62" s="165">
        <f t="shared" si="2"/>
        <v>8.9333333333333336</v>
      </c>
      <c r="H62" s="117" t="s">
        <v>2687</v>
      </c>
      <c r="I62" s="116" t="s">
        <v>421</v>
      </c>
      <c r="J62" s="116" t="s">
        <v>441</v>
      </c>
      <c r="K62" s="114">
        <v>13950000</v>
      </c>
      <c r="L62" s="119" t="s">
        <v>1148</v>
      </c>
      <c r="M62" s="113">
        <v>1</v>
      </c>
      <c r="N62" s="119" t="s">
        <v>27</v>
      </c>
      <c r="O62" s="119" t="s">
        <v>1148</v>
      </c>
      <c r="P62" s="80"/>
    </row>
    <row r="63" spans="1:16" s="7" customFormat="1" ht="24.75" customHeight="1" outlineLevel="1" x14ac:dyDescent="0.25">
      <c r="A63" s="137">
        <v>16</v>
      </c>
      <c r="B63" s="115" t="s">
        <v>2709</v>
      </c>
      <c r="C63" s="119" t="s">
        <v>32</v>
      </c>
      <c r="D63" s="275" t="s">
        <v>2715</v>
      </c>
      <c r="E63" s="188">
        <v>42019</v>
      </c>
      <c r="F63" s="188">
        <v>42358</v>
      </c>
      <c r="G63" s="165">
        <f t="shared" si="2"/>
        <v>11.3</v>
      </c>
      <c r="H63" s="117" t="s">
        <v>2687</v>
      </c>
      <c r="I63" s="116" t="s">
        <v>421</v>
      </c>
      <c r="J63" s="116" t="s">
        <v>445</v>
      </c>
      <c r="K63" s="118">
        <v>15800000</v>
      </c>
      <c r="L63" s="119" t="s">
        <v>1148</v>
      </c>
      <c r="M63" s="113">
        <v>1</v>
      </c>
      <c r="N63" s="119" t="s">
        <v>27</v>
      </c>
      <c r="O63" s="119" t="s">
        <v>1148</v>
      </c>
      <c r="P63" s="80"/>
    </row>
    <row r="64" spans="1:16" s="7" customFormat="1" ht="24.75" customHeight="1" outlineLevel="1" x14ac:dyDescent="0.25">
      <c r="A64" s="137">
        <v>17</v>
      </c>
      <c r="B64" s="115" t="s">
        <v>2709</v>
      </c>
      <c r="C64" s="119" t="s">
        <v>32</v>
      </c>
      <c r="D64" s="275" t="s">
        <v>2715</v>
      </c>
      <c r="E64" s="188">
        <v>42019</v>
      </c>
      <c r="F64" s="188">
        <v>42358</v>
      </c>
      <c r="G64" s="165">
        <f t="shared" si="2"/>
        <v>11.3</v>
      </c>
      <c r="H64" s="117" t="s">
        <v>2687</v>
      </c>
      <c r="I64" s="116" t="s">
        <v>421</v>
      </c>
      <c r="J64" s="116" t="s">
        <v>441</v>
      </c>
      <c r="K64" s="118">
        <v>15800000</v>
      </c>
      <c r="L64" s="119" t="s">
        <v>1148</v>
      </c>
      <c r="M64" s="113">
        <v>1</v>
      </c>
      <c r="N64" s="119" t="s">
        <v>27</v>
      </c>
      <c r="O64" s="119" t="s">
        <v>1148</v>
      </c>
      <c r="P64" s="80"/>
    </row>
    <row r="65" spans="1:16" s="7" customFormat="1" ht="24.75" customHeight="1" outlineLevel="1" x14ac:dyDescent="0.25">
      <c r="A65" s="137">
        <v>18</v>
      </c>
      <c r="B65" s="115" t="s">
        <v>2709</v>
      </c>
      <c r="C65" s="119" t="s">
        <v>32</v>
      </c>
      <c r="D65" s="275" t="s">
        <v>2716</v>
      </c>
      <c r="E65" s="188">
        <v>42384</v>
      </c>
      <c r="F65" s="188">
        <v>42719</v>
      </c>
      <c r="G65" s="165">
        <f t="shared" si="2"/>
        <v>11.166666666666666</v>
      </c>
      <c r="H65" s="117" t="s">
        <v>2687</v>
      </c>
      <c r="I65" s="116" t="s">
        <v>421</v>
      </c>
      <c r="J65" s="116" t="s">
        <v>445</v>
      </c>
      <c r="K65" s="118">
        <v>16900000</v>
      </c>
      <c r="L65" s="119" t="s">
        <v>1148</v>
      </c>
      <c r="M65" s="113">
        <v>1</v>
      </c>
      <c r="N65" s="119" t="s">
        <v>27</v>
      </c>
      <c r="O65" s="119" t="s">
        <v>1148</v>
      </c>
      <c r="P65" s="80"/>
    </row>
    <row r="66" spans="1:16" s="7" customFormat="1" ht="24.75" customHeight="1" outlineLevel="1" x14ac:dyDescent="0.25">
      <c r="A66" s="137">
        <v>19</v>
      </c>
      <c r="B66" s="115" t="s">
        <v>2709</v>
      </c>
      <c r="C66" s="119" t="s">
        <v>32</v>
      </c>
      <c r="D66" s="275" t="s">
        <v>2716</v>
      </c>
      <c r="E66" s="188">
        <v>42384</v>
      </c>
      <c r="F66" s="188">
        <v>42719</v>
      </c>
      <c r="G66" s="165">
        <f t="shared" si="2"/>
        <v>11.166666666666666</v>
      </c>
      <c r="H66" s="117" t="s">
        <v>2687</v>
      </c>
      <c r="I66" s="116" t="s">
        <v>421</v>
      </c>
      <c r="J66" s="116" t="s">
        <v>441</v>
      </c>
      <c r="K66" s="118">
        <v>16900000</v>
      </c>
      <c r="L66" s="119" t="s">
        <v>1148</v>
      </c>
      <c r="M66" s="113">
        <v>1</v>
      </c>
      <c r="N66" s="119" t="s">
        <v>27</v>
      </c>
      <c r="O66" s="119" t="s">
        <v>1148</v>
      </c>
      <c r="P66" s="80"/>
    </row>
    <row r="67" spans="1:16" s="7" customFormat="1" ht="24.75" customHeight="1" outlineLevel="1" x14ac:dyDescent="0.25">
      <c r="A67" s="137">
        <v>20</v>
      </c>
      <c r="B67" s="115" t="s">
        <v>2709</v>
      </c>
      <c r="C67" s="119" t="s">
        <v>32</v>
      </c>
      <c r="D67" s="275" t="s">
        <v>2717</v>
      </c>
      <c r="E67" s="188">
        <v>42751</v>
      </c>
      <c r="F67" s="188">
        <v>43084</v>
      </c>
      <c r="G67" s="165">
        <f t="shared" si="2"/>
        <v>11.1</v>
      </c>
      <c r="H67" s="117" t="s">
        <v>2687</v>
      </c>
      <c r="I67" s="116" t="s">
        <v>421</v>
      </c>
      <c r="J67" s="116" t="s">
        <v>445</v>
      </c>
      <c r="K67" s="118">
        <v>18100000</v>
      </c>
      <c r="L67" s="119" t="s">
        <v>1148</v>
      </c>
      <c r="M67" s="113">
        <v>1</v>
      </c>
      <c r="N67" s="119" t="s">
        <v>27</v>
      </c>
      <c r="O67" s="119" t="s">
        <v>1148</v>
      </c>
      <c r="P67" s="80"/>
    </row>
    <row r="68" spans="1:16" s="7" customFormat="1" ht="24.75" customHeight="1" outlineLevel="1" x14ac:dyDescent="0.25">
      <c r="A68" s="136">
        <v>21</v>
      </c>
      <c r="B68" s="115" t="s">
        <v>2709</v>
      </c>
      <c r="C68" s="119" t="s">
        <v>32</v>
      </c>
      <c r="D68" s="275" t="s">
        <v>2717</v>
      </c>
      <c r="E68" s="188">
        <v>42751</v>
      </c>
      <c r="F68" s="188">
        <v>43084</v>
      </c>
      <c r="G68" s="165">
        <f t="shared" si="2"/>
        <v>11.1</v>
      </c>
      <c r="H68" s="117" t="s">
        <v>2687</v>
      </c>
      <c r="I68" s="116" t="s">
        <v>421</v>
      </c>
      <c r="J68" s="116" t="s">
        <v>441</v>
      </c>
      <c r="K68" s="118">
        <v>18100000</v>
      </c>
      <c r="L68" s="119" t="s">
        <v>1148</v>
      </c>
      <c r="M68" s="113">
        <v>1</v>
      </c>
      <c r="N68" s="119" t="s">
        <v>27</v>
      </c>
      <c r="O68" s="119" t="s">
        <v>1148</v>
      </c>
      <c r="P68" s="80"/>
    </row>
    <row r="69" spans="1:16" s="7" customFormat="1" ht="24.75" customHeight="1" outlineLevel="1" x14ac:dyDescent="0.25">
      <c r="A69" s="136">
        <v>22</v>
      </c>
      <c r="B69" s="115" t="s">
        <v>2709</v>
      </c>
      <c r="C69" s="119" t="s">
        <v>32</v>
      </c>
      <c r="D69" s="275" t="s">
        <v>2718</v>
      </c>
      <c r="E69" s="188">
        <v>43116</v>
      </c>
      <c r="F69" s="188">
        <v>43448</v>
      </c>
      <c r="G69" s="165">
        <f t="shared" si="2"/>
        <v>11.066666666666666</v>
      </c>
      <c r="H69" s="117" t="s">
        <v>2687</v>
      </c>
      <c r="I69" s="116" t="s">
        <v>421</v>
      </c>
      <c r="J69" s="116" t="s">
        <v>445</v>
      </c>
      <c r="K69" s="118">
        <v>19900000</v>
      </c>
      <c r="L69" s="119" t="s">
        <v>1148</v>
      </c>
      <c r="M69" s="113">
        <v>1</v>
      </c>
      <c r="N69" s="119" t="s">
        <v>27</v>
      </c>
      <c r="O69" s="119" t="s">
        <v>1148</v>
      </c>
      <c r="P69" s="80"/>
    </row>
    <row r="70" spans="1:16" s="7" customFormat="1" ht="24.75" customHeight="1" outlineLevel="1" x14ac:dyDescent="0.25">
      <c r="A70" s="136">
        <v>23</v>
      </c>
      <c r="B70" s="115" t="s">
        <v>2709</v>
      </c>
      <c r="C70" s="119" t="s">
        <v>32</v>
      </c>
      <c r="D70" s="275" t="s">
        <v>2718</v>
      </c>
      <c r="E70" s="188">
        <v>43116</v>
      </c>
      <c r="F70" s="188">
        <v>43448</v>
      </c>
      <c r="G70" s="165">
        <f t="shared" si="2"/>
        <v>11.066666666666666</v>
      </c>
      <c r="H70" s="117" t="s">
        <v>2687</v>
      </c>
      <c r="I70" s="116" t="s">
        <v>421</v>
      </c>
      <c r="J70" s="116" t="s">
        <v>441</v>
      </c>
      <c r="K70" s="118">
        <v>19900000</v>
      </c>
      <c r="L70" s="119" t="s">
        <v>1148</v>
      </c>
      <c r="M70" s="113">
        <v>1</v>
      </c>
      <c r="N70" s="119" t="s">
        <v>27</v>
      </c>
      <c r="O70" s="119" t="s">
        <v>1148</v>
      </c>
      <c r="P70" s="80"/>
    </row>
    <row r="71" spans="1:16" s="7" customFormat="1" ht="24.75" customHeight="1" outlineLevel="1" x14ac:dyDescent="0.25">
      <c r="A71" s="136">
        <v>24</v>
      </c>
      <c r="B71" s="115" t="s">
        <v>2709</v>
      </c>
      <c r="C71" s="119" t="s">
        <v>32</v>
      </c>
      <c r="D71" s="275" t="s">
        <v>2719</v>
      </c>
      <c r="E71" s="188">
        <v>43481</v>
      </c>
      <c r="F71" s="188">
        <v>43815</v>
      </c>
      <c r="G71" s="165">
        <f t="shared" si="2"/>
        <v>11.133333333333333</v>
      </c>
      <c r="H71" s="117" t="s">
        <v>2687</v>
      </c>
      <c r="I71" s="116" t="s">
        <v>421</v>
      </c>
      <c r="J71" s="116" t="s">
        <v>445</v>
      </c>
      <c r="K71" s="118">
        <v>21250000</v>
      </c>
      <c r="L71" s="119" t="s">
        <v>1148</v>
      </c>
      <c r="M71" s="113">
        <v>1</v>
      </c>
      <c r="N71" s="119" t="s">
        <v>27</v>
      </c>
      <c r="O71" s="119" t="s">
        <v>1148</v>
      </c>
      <c r="P71" s="80"/>
    </row>
    <row r="72" spans="1:16" s="7" customFormat="1" ht="24.75" customHeight="1" outlineLevel="1" x14ac:dyDescent="0.25">
      <c r="A72" s="137">
        <v>25</v>
      </c>
      <c r="B72" s="115" t="s">
        <v>2709</v>
      </c>
      <c r="C72" s="119" t="s">
        <v>32</v>
      </c>
      <c r="D72" s="275" t="s">
        <v>2719</v>
      </c>
      <c r="E72" s="188">
        <v>43481</v>
      </c>
      <c r="F72" s="188">
        <v>43815</v>
      </c>
      <c r="G72" s="165">
        <f t="shared" si="2"/>
        <v>11.133333333333333</v>
      </c>
      <c r="H72" s="117" t="s">
        <v>2687</v>
      </c>
      <c r="I72" s="116" t="s">
        <v>421</v>
      </c>
      <c r="J72" s="116" t="s">
        <v>441</v>
      </c>
      <c r="K72" s="118">
        <v>21250000</v>
      </c>
      <c r="L72" s="119" t="s">
        <v>1148</v>
      </c>
      <c r="M72" s="113">
        <v>1</v>
      </c>
      <c r="N72" s="119" t="s">
        <v>27</v>
      </c>
      <c r="O72" s="119" t="s">
        <v>1148</v>
      </c>
      <c r="P72" s="80"/>
    </row>
    <row r="73" spans="1:16" s="7" customFormat="1" ht="24.75" customHeight="1" outlineLevel="1" x14ac:dyDescent="0.25">
      <c r="A73" s="137">
        <v>26</v>
      </c>
      <c r="B73" s="115" t="s">
        <v>2709</v>
      </c>
      <c r="C73" s="119" t="s">
        <v>32</v>
      </c>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68"/>
      <c r="L114" s="101" t="str">
        <f>+IF(AND(K114&gt;0,O114="Ejecución"),(K114/877802)*Tabla28[[#This Row],[% participación]],IF(AND(K114&gt;0,O114&lt;&gt;"Ejecución"),"-",""))</f>
        <v/>
      </c>
      <c r="M114" s="119"/>
      <c r="N114" s="174"/>
      <c r="O114" s="170" t="s">
        <v>1150</v>
      </c>
      <c r="P114" s="79"/>
    </row>
    <row r="115" spans="1:16" s="6" customFormat="1" ht="24.75" customHeight="1" x14ac:dyDescent="0.25">
      <c r="A115" s="136">
        <v>2</v>
      </c>
      <c r="B115" s="168" t="s">
        <v>2672</v>
      </c>
      <c r="C115" s="169" t="s">
        <v>31</v>
      </c>
      <c r="D115" s="116"/>
      <c r="E115" s="138"/>
      <c r="F115" s="138"/>
      <c r="G115" s="165" t="str">
        <f t="shared" ref="G115:G116" si="3">IF(AND(E115&lt;&gt;"",F115&lt;&gt;""),((F115-E115)/30),"")</f>
        <v/>
      </c>
      <c r="H115" s="117"/>
      <c r="I115" s="116"/>
      <c r="J115" s="116"/>
      <c r="K115" s="68"/>
      <c r="L115" s="101" t="str">
        <f>+IF(AND(K115&gt;0,O115="Ejecución"),(K115/877802)*Tabla28[[#This Row],[% participación]],IF(AND(K115&gt;0,O115&lt;&gt;"Ejecución"),"-",""))</f>
        <v/>
      </c>
      <c r="M115" s="119"/>
      <c r="N115" s="174"/>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+IF(AND(K116&gt;0,O116="Ejecución"),(K116/877802)*Tabla28[[#This Row],[% participación]],IF(AND(K116&gt;0,O116&lt;&gt;"Ejecución"),"-",""))</f>
        <v/>
      </c>
      <c r="M116" s="119"/>
      <c r="N116" s="174"/>
      <c r="O116" s="170" t="s">
        <v>1150</v>
      </c>
      <c r="P116" s="79"/>
    </row>
    <row r="117" spans="1:16" s="6" customFormat="1" ht="24.75" customHeight="1" outlineLevel="1" x14ac:dyDescent="0.25">
      <c r="A117" s="136">
        <v>4</v>
      </c>
      <c r="B117" s="168" t="s">
        <v>2672</v>
      </c>
      <c r="C117" s="169" t="s">
        <v>31</v>
      </c>
      <c r="D117" s="116"/>
      <c r="E117" s="138"/>
      <c r="F117" s="138"/>
      <c r="G117" s="165" t="str">
        <f t="shared" ref="G117:G159" si="4">IF(AND(E117&lt;&gt;"",F117&lt;&gt;""),((F117-E117)/30),"")</f>
        <v/>
      </c>
      <c r="H117" s="117"/>
      <c r="I117" s="116"/>
      <c r="J117" s="116"/>
      <c r="K117" s="68"/>
      <c r="L117" s="101" t="str">
        <f>+IF(AND(K117&gt;0,O117="Ejecución"),(K117/877802)*Tabla28[[#This Row],[% participación]],IF(AND(K117&gt;0,O117&lt;&gt;"Ejecución"),"-",""))</f>
        <v/>
      </c>
      <c r="M117" s="119"/>
      <c r="N117" s="174"/>
      <c r="O117" s="170" t="s">
        <v>1150</v>
      </c>
      <c r="P117" s="79"/>
    </row>
    <row r="118" spans="1:16" s="7" customFormat="1" ht="24.75" customHeight="1" outlineLevel="1" x14ac:dyDescent="0.25">
      <c r="A118" s="137">
        <v>5</v>
      </c>
      <c r="B118" s="168" t="s">
        <v>2672</v>
      </c>
      <c r="C118" s="169" t="s">
        <v>31</v>
      </c>
      <c r="D118" s="116"/>
      <c r="E118" s="138"/>
      <c r="F118" s="138"/>
      <c r="G118" s="165" t="str">
        <f t="shared" si="4"/>
        <v/>
      </c>
      <c r="H118" s="117"/>
      <c r="I118" s="116"/>
      <c r="J118" s="116"/>
      <c r="K118" s="68"/>
      <c r="L118" s="101" t="str">
        <f>+IF(AND(K118&gt;0,O118="Ejecución"),(K118/877802)*Tabla28[[#This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16"/>
      <c r="F119" s="138"/>
      <c r="G119" s="165" t="str">
        <f t="shared" si="4"/>
        <v/>
      </c>
      <c r="H119" s="117"/>
      <c r="I119" s="116"/>
      <c r="J119" s="116"/>
      <c r="K119" s="68"/>
      <c r="L119" s="101" t="str">
        <f>+IF(AND(K119&gt;0,O119="Ejecución"),(K119/877802)*Tabla28[[#This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16"/>
      <c r="F120" s="138"/>
      <c r="G120" s="165" t="str">
        <f t="shared" si="4"/>
        <v/>
      </c>
      <c r="H120" s="117"/>
      <c r="I120" s="116"/>
      <c r="J120" s="116"/>
      <c r="K120" s="68"/>
      <c r="L120" s="101" t="str">
        <f>+IF(AND(K120&gt;0,O120="Ejecución"),(K120/877802)*Tabla28[[#This Row],[% participación]],IF(AND(K120&gt;0,O120&lt;&gt;"Ejecución"),"-",""))</f>
        <v/>
      </c>
      <c r="M120" s="119"/>
      <c r="N120" s="174"/>
      <c r="O120" s="170" t="s">
        <v>1150</v>
      </c>
      <c r="P120" s="80"/>
    </row>
    <row r="121" spans="1:16" s="7" customFormat="1" ht="24.75" customHeight="1" outlineLevel="1" x14ac:dyDescent="0.25">
      <c r="A121" s="137">
        <v>8</v>
      </c>
      <c r="B121" s="168" t="s">
        <v>2672</v>
      </c>
      <c r="C121" s="169" t="s">
        <v>31</v>
      </c>
      <c r="D121" s="116"/>
      <c r="E121" s="116"/>
      <c r="F121" s="138"/>
      <c r="G121" s="165" t="str">
        <f t="shared" si="4"/>
        <v/>
      </c>
      <c r="H121" s="117"/>
      <c r="I121" s="116"/>
      <c r="J121" s="116"/>
      <c r="K121" s="68"/>
      <c r="L121" s="101" t="str">
        <f>+IF(AND(K121&gt;0,O121="Ejecución"),(K121/877802)*Tabla28[[#This Row],[% participación]],IF(AND(K121&gt;0,O121&lt;&gt;"Ejecución"),"-",""))</f>
        <v/>
      </c>
      <c r="M121" s="119"/>
      <c r="N121" s="174"/>
      <c r="O121" s="170" t="s">
        <v>1150</v>
      </c>
      <c r="P121" s="80"/>
    </row>
    <row r="122" spans="1:16" s="7" customFormat="1" ht="24.75" customHeight="1" outlineLevel="1" x14ac:dyDescent="0.25">
      <c r="A122" s="137">
        <v>9</v>
      </c>
      <c r="B122" s="168" t="s">
        <v>2672</v>
      </c>
      <c r="C122" s="169" t="s">
        <v>31</v>
      </c>
      <c r="D122" s="116"/>
      <c r="E122" s="116"/>
      <c r="F122" s="138"/>
      <c r="G122" s="165" t="str">
        <f t="shared" si="4"/>
        <v/>
      </c>
      <c r="H122" s="117"/>
      <c r="I122" s="116"/>
      <c r="J122" s="116"/>
      <c r="K122" s="68"/>
      <c r="L122" s="101" t="str">
        <f>+IF(AND(K122&gt;0,O122="Ejecución"),(K122/877802)*Tabla28[[#This Row],[% participación]],IF(AND(K122&gt;0,O122&lt;&gt;"Ejecución"),"-",""))</f>
        <v/>
      </c>
      <c r="M122" s="119"/>
      <c r="N122" s="174"/>
      <c r="O122" s="170" t="s">
        <v>1150</v>
      </c>
      <c r="P122" s="80"/>
    </row>
    <row r="123" spans="1:16" s="7" customFormat="1" ht="24.75" customHeight="1" outlineLevel="1" x14ac:dyDescent="0.25">
      <c r="A123" s="137">
        <v>10</v>
      </c>
      <c r="B123" s="168" t="s">
        <v>2672</v>
      </c>
      <c r="C123" s="169" t="s">
        <v>31</v>
      </c>
      <c r="D123" s="116"/>
      <c r="E123" s="116"/>
      <c r="F123" s="138"/>
      <c r="G123" s="165" t="str">
        <f t="shared" si="4"/>
        <v/>
      </c>
      <c r="H123" s="117"/>
      <c r="I123" s="116"/>
      <c r="J123" s="116"/>
      <c r="K123" s="68"/>
      <c r="L123" s="101" t="str">
        <f>+IF(AND(K123&gt;0,O123="Ejecución"),(K123/877802)*Tabla28[[#This Row],[% participación]],IF(AND(K123&gt;0,O123&lt;&gt;"Ejecución"),"-",""))</f>
        <v/>
      </c>
      <c r="M123" s="119"/>
      <c r="N123" s="174"/>
      <c r="O123" s="170" t="s">
        <v>1150</v>
      </c>
      <c r="P123" s="80"/>
    </row>
    <row r="124" spans="1:16" s="7" customFormat="1" ht="24.75" customHeight="1" outlineLevel="1" x14ac:dyDescent="0.25">
      <c r="A124" s="137">
        <v>11</v>
      </c>
      <c r="B124" s="168" t="s">
        <v>2672</v>
      </c>
      <c r="C124" s="169" t="s">
        <v>31</v>
      </c>
      <c r="D124" s="116"/>
      <c r="E124" s="116"/>
      <c r="F124" s="138"/>
      <c r="G124" s="165" t="str">
        <f t="shared" si="4"/>
        <v/>
      </c>
      <c r="H124" s="117"/>
      <c r="I124" s="116"/>
      <c r="J124" s="116"/>
      <c r="K124" s="68"/>
      <c r="L124" s="101" t="str">
        <f>+IF(AND(K124&gt;0,O124="Ejecución"),(K124/877802)*Tabla28[[#This Row],[% participación]],IF(AND(K124&gt;0,O124&lt;&gt;"Ejecución"),"-",""))</f>
        <v/>
      </c>
      <c r="M124" s="119"/>
      <c r="N124" s="174"/>
      <c r="O124" s="170" t="s">
        <v>1150</v>
      </c>
      <c r="P124" s="80"/>
    </row>
    <row r="125" spans="1:16" s="7" customFormat="1" ht="24.75" customHeight="1" outlineLevel="1" x14ac:dyDescent="0.25">
      <c r="A125" s="137">
        <v>12</v>
      </c>
      <c r="B125" s="168" t="s">
        <v>2672</v>
      </c>
      <c r="C125" s="169" t="s">
        <v>31</v>
      </c>
      <c r="D125" s="116"/>
      <c r="E125" s="116"/>
      <c r="F125" s="138"/>
      <c r="G125" s="165" t="str">
        <f t="shared" si="4"/>
        <v/>
      </c>
      <c r="H125" s="117"/>
      <c r="I125" s="116"/>
      <c r="J125" s="116"/>
      <c r="K125" s="68"/>
      <c r="L125" s="101" t="str">
        <f>+IF(AND(K125&gt;0,O125="Ejecución"),(K125/877802)*Tabla28[[#This Row],[% participación]],IF(AND(K125&gt;0,O125&lt;&gt;"Ejecución"),"-",""))</f>
        <v/>
      </c>
      <c r="M125" s="119"/>
      <c r="N125" s="174"/>
      <c r="O125" s="170" t="s">
        <v>1150</v>
      </c>
      <c r="P125" s="80"/>
    </row>
    <row r="126" spans="1:16" s="7" customFormat="1" ht="24.75" customHeight="1" outlineLevel="1" x14ac:dyDescent="0.25">
      <c r="A126" s="137">
        <v>13</v>
      </c>
      <c r="B126" s="168" t="s">
        <v>2672</v>
      </c>
      <c r="C126" s="169" t="s">
        <v>31</v>
      </c>
      <c r="D126" s="116"/>
      <c r="E126" s="116"/>
      <c r="F126" s="138"/>
      <c r="G126" s="165" t="str">
        <f t="shared" si="4"/>
        <v/>
      </c>
      <c r="H126" s="117"/>
      <c r="I126" s="116"/>
      <c r="J126" s="116"/>
      <c r="K126" s="68"/>
      <c r="L126" s="101" t="str">
        <f>+IF(AND(K126&gt;0,O126="Ejecución"),(K126/877802)*Tabla28[[#This Row],[% participación]],IF(AND(K126&gt;0,O126&lt;&gt;"Ejecución"),"-",""))</f>
        <v/>
      </c>
      <c r="M126" s="119"/>
      <c r="N126" s="174"/>
      <c r="O126" s="170" t="s">
        <v>1150</v>
      </c>
      <c r="P126" s="80"/>
    </row>
    <row r="127" spans="1:16" s="7" customFormat="1" ht="24.75" customHeight="1" outlineLevel="1" x14ac:dyDescent="0.25">
      <c r="A127" s="137">
        <v>14</v>
      </c>
      <c r="B127" s="168" t="s">
        <v>2672</v>
      </c>
      <c r="C127" s="169" t="s">
        <v>31</v>
      </c>
      <c r="D127" s="116"/>
      <c r="E127" s="116"/>
      <c r="F127" s="138"/>
      <c r="G127" s="165" t="str">
        <f t="shared" si="4"/>
        <v/>
      </c>
      <c r="H127" s="117"/>
      <c r="I127" s="116"/>
      <c r="J127" s="116"/>
      <c r="K127" s="68"/>
      <c r="L127" s="101" t="str">
        <f>+IF(AND(K127&gt;0,O127="Ejecución"),(K127/877802)*Tabla28[[#This Row],[% participación]],IF(AND(K127&gt;0,O127&lt;&gt;"Ejecución"),"-",""))</f>
        <v/>
      </c>
      <c r="M127" s="119"/>
      <c r="N127" s="174"/>
      <c r="O127" s="170" t="s">
        <v>1150</v>
      </c>
      <c r="P127" s="80"/>
    </row>
    <row r="128" spans="1:16" s="7" customFormat="1" ht="24.75" customHeight="1" outlineLevel="1" x14ac:dyDescent="0.25">
      <c r="A128" s="137">
        <v>15</v>
      </c>
      <c r="B128" s="168" t="s">
        <v>2672</v>
      </c>
      <c r="C128" s="169" t="s">
        <v>31</v>
      </c>
      <c r="D128" s="116"/>
      <c r="E128" s="116"/>
      <c r="F128" s="138"/>
      <c r="G128" s="165" t="str">
        <f t="shared" si="4"/>
        <v/>
      </c>
      <c r="H128" s="117"/>
      <c r="I128" s="116"/>
      <c r="J128" s="116"/>
      <c r="K128" s="68"/>
      <c r="L128" s="101" t="str">
        <f>+IF(AND(K128&gt;0,O128="Ejecución"),(K128/877802)*Tabla28[[#This Row],[% participación]],IF(AND(K128&gt;0,O128&lt;&gt;"Ejecución"),"-",""))</f>
        <v/>
      </c>
      <c r="M128" s="119"/>
      <c r="N128" s="174"/>
      <c r="O128" s="170" t="s">
        <v>1150</v>
      </c>
      <c r="P128" s="80"/>
    </row>
    <row r="129" spans="1:16" s="7" customFormat="1" ht="24.75" customHeight="1" outlineLevel="1" x14ac:dyDescent="0.25">
      <c r="A129" s="137">
        <v>16</v>
      </c>
      <c r="B129" s="168" t="s">
        <v>2672</v>
      </c>
      <c r="C129" s="169" t="s">
        <v>31</v>
      </c>
      <c r="D129" s="116"/>
      <c r="E129" s="116"/>
      <c r="F129" s="138"/>
      <c r="G129" s="165" t="str">
        <f t="shared" si="4"/>
        <v/>
      </c>
      <c r="H129" s="117"/>
      <c r="I129" s="116"/>
      <c r="J129" s="116"/>
      <c r="K129" s="68"/>
      <c r="L129" s="101" t="str">
        <f>+IF(AND(K129&gt;0,O129="Ejecución"),(K129/877802)*Tabla28[[#This Row],[% participación]],IF(AND(K129&gt;0,O129&lt;&gt;"Ejecución"),"-",""))</f>
        <v/>
      </c>
      <c r="M129" s="119"/>
      <c r="N129" s="174"/>
      <c r="O129" s="170" t="s">
        <v>1150</v>
      </c>
      <c r="P129" s="80"/>
    </row>
    <row r="130" spans="1:16" s="7" customFormat="1" ht="24.75" customHeight="1" outlineLevel="1" x14ac:dyDescent="0.25">
      <c r="A130" s="137">
        <v>17</v>
      </c>
      <c r="B130" s="168" t="s">
        <v>2672</v>
      </c>
      <c r="C130" s="169" t="s">
        <v>31</v>
      </c>
      <c r="D130" s="116"/>
      <c r="E130" s="116"/>
      <c r="F130" s="138"/>
      <c r="G130" s="165" t="str">
        <f t="shared" si="4"/>
        <v/>
      </c>
      <c r="H130" s="117"/>
      <c r="I130" s="116"/>
      <c r="J130" s="116"/>
      <c r="K130" s="68"/>
      <c r="L130" s="101" t="str">
        <f>+IF(AND(K130&gt;0,O130="Ejecución"),(K130/877802)*Tabla28[[#This Row],[% participación]],IF(AND(K130&gt;0,O130&lt;&gt;"Ejecución"),"-",""))</f>
        <v/>
      </c>
      <c r="M130" s="119"/>
      <c r="N130" s="174"/>
      <c r="O130" s="170" t="s">
        <v>1150</v>
      </c>
      <c r="P130" s="80"/>
    </row>
    <row r="131" spans="1:16" s="7" customFormat="1" ht="24.75" customHeight="1" outlineLevel="1" x14ac:dyDescent="0.25">
      <c r="A131" s="137">
        <v>18</v>
      </c>
      <c r="B131" s="168" t="s">
        <v>2672</v>
      </c>
      <c r="C131" s="169" t="s">
        <v>31</v>
      </c>
      <c r="D131" s="116"/>
      <c r="E131" s="116"/>
      <c r="F131" s="138"/>
      <c r="G131" s="165" t="str">
        <f t="shared" si="4"/>
        <v/>
      </c>
      <c r="H131" s="117"/>
      <c r="I131" s="116"/>
      <c r="J131" s="116"/>
      <c r="K131" s="68"/>
      <c r="L131" s="101" t="str">
        <f>+IF(AND(K131&gt;0,O131="Ejecución"),(K131/877802)*Tabla28[[#This Row],[% participación]],IF(AND(K131&gt;0,O131&lt;&gt;"Ejecución"),"-",""))</f>
        <v/>
      </c>
      <c r="M131" s="119"/>
      <c r="N131" s="174"/>
      <c r="O131" s="170" t="s">
        <v>1150</v>
      </c>
      <c r="P131" s="80"/>
    </row>
    <row r="132" spans="1:16" s="7" customFormat="1" ht="24.75" customHeight="1" outlineLevel="1" x14ac:dyDescent="0.25">
      <c r="A132" s="137">
        <v>19</v>
      </c>
      <c r="B132" s="168" t="s">
        <v>2672</v>
      </c>
      <c r="C132" s="169" t="s">
        <v>31</v>
      </c>
      <c r="D132" s="116"/>
      <c r="E132" s="116"/>
      <c r="F132" s="138"/>
      <c r="G132" s="165" t="str">
        <f t="shared" si="4"/>
        <v/>
      </c>
      <c r="H132" s="117"/>
      <c r="I132" s="116"/>
      <c r="J132" s="116"/>
      <c r="K132" s="68"/>
      <c r="L132" s="101" t="str">
        <f>+IF(AND(K132&gt;0,O132="Ejecución"),(K132/877802)*Tabla28[[#This Row],[% participación]],IF(AND(K132&gt;0,O132&lt;&gt;"Ejecución"),"-",""))</f>
        <v/>
      </c>
      <c r="M132" s="119"/>
      <c r="N132" s="174"/>
      <c r="O132" s="170" t="s">
        <v>1150</v>
      </c>
      <c r="P132" s="80"/>
    </row>
    <row r="133" spans="1:16" s="7" customFormat="1" ht="24.75" customHeight="1" outlineLevel="1" x14ac:dyDescent="0.25">
      <c r="A133" s="137">
        <v>20</v>
      </c>
      <c r="B133" s="168" t="s">
        <v>2672</v>
      </c>
      <c r="C133" s="169" t="s">
        <v>31</v>
      </c>
      <c r="D133" s="116"/>
      <c r="E133" s="116"/>
      <c r="F133" s="138"/>
      <c r="G133" s="165" t="str">
        <f t="shared" si="4"/>
        <v/>
      </c>
      <c r="H133" s="117"/>
      <c r="I133" s="116"/>
      <c r="J133" s="116"/>
      <c r="K133" s="68"/>
      <c r="L133" s="101" t="str">
        <f>+IF(AND(K133&gt;0,O133="Ejecución"),(K133/877802)*Tabla28[[#This Row],[% participación]],IF(AND(K133&gt;0,O133&lt;&gt;"Ejecución"),"-",""))</f>
        <v/>
      </c>
      <c r="M133" s="119"/>
      <c r="N133" s="174"/>
      <c r="O133" s="170" t="s">
        <v>1150</v>
      </c>
      <c r="P133" s="80"/>
    </row>
    <row r="134" spans="1:16" s="7" customFormat="1" ht="24.75" customHeight="1" outlineLevel="1" x14ac:dyDescent="0.25">
      <c r="A134" s="137">
        <v>21</v>
      </c>
      <c r="B134" s="168" t="s">
        <v>2672</v>
      </c>
      <c r="C134" s="169" t="s">
        <v>31</v>
      </c>
      <c r="D134" s="116"/>
      <c r="E134" s="116"/>
      <c r="F134" s="138"/>
      <c r="G134" s="165" t="str">
        <f t="shared" si="4"/>
        <v/>
      </c>
      <c r="H134" s="117"/>
      <c r="I134" s="116"/>
      <c r="J134" s="116"/>
      <c r="K134" s="68"/>
      <c r="L134" s="101" t="str">
        <f>+IF(AND(K134&gt;0,O134="Ejecución"),(K134/877802)*Tabla28[[#This Row],[% participación]],IF(AND(K134&gt;0,O134&lt;&gt;"Ejecución"),"-",""))</f>
        <v/>
      </c>
      <c r="M134" s="119"/>
      <c r="N134" s="174"/>
      <c r="O134" s="170" t="s">
        <v>1150</v>
      </c>
      <c r="P134" s="80"/>
    </row>
    <row r="135" spans="1:16" s="7" customFormat="1" ht="24.75" customHeight="1" outlineLevel="1" x14ac:dyDescent="0.25">
      <c r="A135" s="137">
        <v>22</v>
      </c>
      <c r="B135" s="168" t="s">
        <v>2672</v>
      </c>
      <c r="C135" s="169" t="s">
        <v>31</v>
      </c>
      <c r="D135" s="116"/>
      <c r="E135" s="116"/>
      <c r="F135" s="138"/>
      <c r="G135" s="165" t="str">
        <f t="shared" si="4"/>
        <v/>
      </c>
      <c r="H135" s="117"/>
      <c r="I135" s="116"/>
      <c r="J135" s="116"/>
      <c r="K135" s="68"/>
      <c r="L135" s="101" t="str">
        <f>+IF(AND(K135&gt;0,O135="Ejecución"),(K135/877802)*Tabla28[[#This Row],[% participación]],IF(AND(K135&gt;0,O135&lt;&gt;"Ejecución"),"-",""))</f>
        <v/>
      </c>
      <c r="M135" s="119"/>
      <c r="N135" s="174"/>
      <c r="O135" s="170" t="s">
        <v>1150</v>
      </c>
      <c r="P135" s="80"/>
    </row>
    <row r="136" spans="1:16" s="7" customFormat="1" ht="24.75" customHeight="1" outlineLevel="1" x14ac:dyDescent="0.25">
      <c r="A136" s="137">
        <v>23</v>
      </c>
      <c r="B136" s="168" t="s">
        <v>2672</v>
      </c>
      <c r="C136" s="169" t="s">
        <v>31</v>
      </c>
      <c r="D136" s="116"/>
      <c r="E136" s="116"/>
      <c r="F136" s="138"/>
      <c r="G136" s="165" t="str">
        <f t="shared" si="4"/>
        <v/>
      </c>
      <c r="H136" s="117"/>
      <c r="I136" s="116"/>
      <c r="J136" s="116"/>
      <c r="K136" s="68"/>
      <c r="L136" s="101" t="str">
        <f>+IF(AND(K136&gt;0,O136="Ejecución"),(K136/877802)*Tabla28[[#This Row],[% participación]],IF(AND(K136&gt;0,O136&lt;&gt;"Ejecución"),"-",""))</f>
        <v/>
      </c>
      <c r="M136" s="119"/>
      <c r="N136" s="174"/>
      <c r="O136" s="170" t="s">
        <v>1150</v>
      </c>
      <c r="P136" s="80"/>
    </row>
    <row r="137" spans="1:16" s="7" customFormat="1" ht="24.75" customHeight="1" outlineLevel="1" x14ac:dyDescent="0.25">
      <c r="A137" s="137">
        <v>24</v>
      </c>
      <c r="B137" s="168" t="s">
        <v>2672</v>
      </c>
      <c r="C137" s="169" t="s">
        <v>31</v>
      </c>
      <c r="D137" s="116"/>
      <c r="E137" s="116"/>
      <c r="F137" s="138"/>
      <c r="G137" s="165" t="str">
        <f t="shared" si="4"/>
        <v/>
      </c>
      <c r="H137" s="117"/>
      <c r="I137" s="116"/>
      <c r="J137" s="116"/>
      <c r="K137" s="68"/>
      <c r="L137" s="101" t="str">
        <f>+IF(AND(K137&gt;0,O137="Ejecución"),(K137/877802)*Tabla28[[#This Row],[% participación]],IF(AND(K137&gt;0,O137&lt;&gt;"Ejecución"),"-",""))</f>
        <v/>
      </c>
      <c r="M137" s="119"/>
      <c r="N137" s="174"/>
      <c r="O137" s="170" t="s">
        <v>1150</v>
      </c>
      <c r="P137" s="80"/>
    </row>
    <row r="138" spans="1:16" s="7" customFormat="1" ht="24.75" customHeight="1" outlineLevel="1" x14ac:dyDescent="0.25">
      <c r="A138" s="137">
        <v>25</v>
      </c>
      <c r="B138" s="168" t="s">
        <v>2672</v>
      </c>
      <c r="C138" s="169" t="s">
        <v>31</v>
      </c>
      <c r="D138" s="116"/>
      <c r="E138" s="116"/>
      <c r="F138" s="138"/>
      <c r="G138" s="165" t="str">
        <f t="shared" si="4"/>
        <v/>
      </c>
      <c r="H138" s="117"/>
      <c r="I138" s="116"/>
      <c r="J138" s="116"/>
      <c r="K138" s="68"/>
      <c r="L138" s="101" t="str">
        <f>+IF(AND(K138&gt;0,O138="Ejecución"),(K138/877802)*Tabla28[[#This Row],[% participación]],IF(AND(K138&gt;0,O138&lt;&gt;"Ejecución"),"-",""))</f>
        <v/>
      </c>
      <c r="M138" s="119"/>
      <c r="N138" s="174"/>
      <c r="O138" s="170" t="s">
        <v>1150</v>
      </c>
      <c r="P138" s="80"/>
    </row>
    <row r="139" spans="1:16" s="7" customFormat="1" ht="24.75" customHeight="1" outlineLevel="1" x14ac:dyDescent="0.25">
      <c r="A139" s="137">
        <v>26</v>
      </c>
      <c r="B139" s="168" t="s">
        <v>2672</v>
      </c>
      <c r="C139" s="169" t="s">
        <v>31</v>
      </c>
      <c r="D139" s="116"/>
      <c r="E139" s="138"/>
      <c r="F139" s="138"/>
      <c r="G139" s="165" t="str">
        <f t="shared" si="4"/>
        <v/>
      </c>
      <c r="H139" s="64"/>
      <c r="I139" s="63"/>
      <c r="J139" s="63"/>
      <c r="K139" s="68"/>
      <c r="L139" s="101" t="str">
        <f>+IF(AND(K139&gt;0,O139="Ejecución"),(K139/877802)*Tabla28[[#This Row],[% participación]],IF(AND(K139&gt;0,O139&lt;&gt;"Ejecución"),"-",""))</f>
        <v/>
      </c>
      <c r="M139" s="65"/>
      <c r="N139" s="174"/>
      <c r="O139" s="170" t="s">
        <v>1150</v>
      </c>
      <c r="P139" s="80"/>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c r="O140" s="170" t="s">
        <v>1150</v>
      </c>
      <c r="P140" s="80"/>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c r="O141" s="170" t="s">
        <v>1150</v>
      </c>
      <c r="P141" s="80"/>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c r="O142" s="170" t="s">
        <v>1150</v>
      </c>
      <c r="P142" s="80"/>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c r="O143" s="170" t="s">
        <v>1150</v>
      </c>
      <c r="P143" s="80"/>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c r="O144" s="170" t="s">
        <v>1150</v>
      </c>
      <c r="P144" s="80"/>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ref="N116:N160" si="5">+IF(M145="No",1,IF(M145="Si","Ingrese %",""))</f>
        <v/>
      </c>
      <c r="O145" s="170" t="s">
        <v>1150</v>
      </c>
      <c r="P145" s="80"/>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
      <c r="O161" s="178"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1">
        <v>0.01</v>
      </c>
      <c r="G179" s="172">
        <f>IF(F179&gt;0,SUM(E179+F179),"")</f>
        <v>0.03</v>
      </c>
      <c r="H179" s="5"/>
      <c r="I179" s="252" t="s">
        <v>2675</v>
      </c>
      <c r="J179" s="253"/>
      <c r="K179" s="253"/>
      <c r="L179" s="254"/>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92" t="s">
        <v>2633</v>
      </c>
      <c r="E185" s="95">
        <f>+(C185*SUM(K20:K35))</f>
        <v>86475845.819999993</v>
      </c>
      <c r="F185" s="93"/>
      <c r="G185" s="94"/>
      <c r="H185" s="89"/>
      <c r="I185" s="91" t="s">
        <v>2632</v>
      </c>
      <c r="J185" s="177">
        <f>M179</f>
        <v>0.02</v>
      </c>
      <c r="K185" s="248" t="s">
        <v>2633</v>
      </c>
      <c r="L185" s="248"/>
      <c r="M185" s="95">
        <f>+J185*K20</f>
        <v>57650563.880000003</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26" t="s">
        <v>24</v>
      </c>
      <c r="J192" s="5" t="s">
        <v>2642</v>
      </c>
      <c r="K192" s="5"/>
      <c r="M192" s="5"/>
      <c r="N192" s="5"/>
      <c r="O192" s="8"/>
      <c r="Q192" s="147"/>
      <c r="R192" s="148"/>
      <c r="S192" s="148"/>
      <c r="T192" s="147"/>
    </row>
    <row r="193" spans="1:18" x14ac:dyDescent="0.25">
      <c r="A193" s="9"/>
      <c r="C193" s="192">
        <v>43818</v>
      </c>
      <c r="D193" s="5"/>
      <c r="E193" s="193">
        <v>10508</v>
      </c>
      <c r="F193" s="5"/>
      <c r="G193" s="5"/>
      <c r="H193" s="191" t="s">
        <v>2682</v>
      </c>
      <c r="J193" s="5"/>
      <c r="K193" s="192">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2683</v>
      </c>
      <c r="D211" s="21"/>
      <c r="G211" s="27" t="s">
        <v>2625</v>
      </c>
      <c r="H211" s="190" t="s">
        <v>2685</v>
      </c>
      <c r="J211" s="27" t="s">
        <v>2627</v>
      </c>
      <c r="K211" s="190" t="s">
        <v>2685</v>
      </c>
      <c r="L211" s="21"/>
      <c r="M211" s="21"/>
      <c r="N211" s="21"/>
      <c r="O211" s="8"/>
    </row>
    <row r="212" spans="1:15" x14ac:dyDescent="0.25">
      <c r="A212" s="9"/>
      <c r="B212" s="27" t="s">
        <v>2624</v>
      </c>
      <c r="C212" s="191" t="s">
        <v>2683</v>
      </c>
      <c r="D212" s="21"/>
      <c r="G212" s="27" t="s">
        <v>2626</v>
      </c>
      <c r="H212" s="190" t="s">
        <v>2684</v>
      </c>
      <c r="J212" s="27" t="s">
        <v>2628</v>
      </c>
      <c r="K212" s="191"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2:D160 G48 G115 G116 G117 M145:M160 G118 G119 G120 G121 G122 L104:L107 G145:J160 G123:G138 G139 G140: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D208" zoomScale="85" zoomScaleNormal="85" zoomScaleSheetLayoutView="40" zoomScalePageLayoutView="40" workbookViewId="0">
      <selection activeCell="C211" sqref="C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44201.452739930559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6" t="str">
        <f>HYPERLINK("#Integrante_2!A109","CAPACIDAD RESIDUAL")</f>
        <v>CAPACIDAD RESIDUAL</v>
      </c>
      <c r="F8" s="267"/>
      <c r="G8" s="268"/>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6" t="str">
        <f>HYPERLINK("#Integrante_2!A162","TALENTO HUMANO")</f>
        <v>TALENTO HUMANO</v>
      </c>
      <c r="F9" s="267"/>
      <c r="G9" s="268"/>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6" t="str">
        <f>HYPERLINK("#Integrante_2!F162","INFRAESTRUCTURA")</f>
        <v>INFRAESTRUCTURA</v>
      </c>
      <c r="F10" s="267"/>
      <c r="G10" s="268"/>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2695</v>
      </c>
      <c r="D15" s="35"/>
      <c r="E15" s="35"/>
      <c r="F15" s="5"/>
      <c r="G15" s="32" t="s">
        <v>1168</v>
      </c>
      <c r="H15" s="103" t="s">
        <v>421</v>
      </c>
      <c r="I15" s="32" t="s">
        <v>2629</v>
      </c>
      <c r="J15" s="108" t="s">
        <v>2637</v>
      </c>
      <c r="L15" s="263" t="s">
        <v>8</v>
      </c>
      <c r="M15" s="263"/>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89">
        <v>817007115</v>
      </c>
      <c r="C20" s="5"/>
      <c r="D20" s="161"/>
      <c r="E20" s="153" t="s">
        <v>2670</v>
      </c>
      <c r="F20" s="187" t="s">
        <v>2681</v>
      </c>
      <c r="G20" s="5"/>
      <c r="H20" s="269"/>
      <c r="I20" s="142" t="s">
        <v>421</v>
      </c>
      <c r="J20" s="143" t="s">
        <v>445</v>
      </c>
      <c r="K20" s="144">
        <v>2882528194</v>
      </c>
      <c r="L20" s="145">
        <v>44201</v>
      </c>
      <c r="M20" s="145">
        <v>44561</v>
      </c>
      <c r="N20" s="128">
        <f>+(M20-L20)/30</f>
        <v>12</v>
      </c>
      <c r="O20" s="131"/>
      <c r="U20" s="127"/>
      <c r="V20" s="105">
        <f ca="1">NOW()</f>
        <v>44201.452739930559</v>
      </c>
      <c r="W20" s="105">
        <f ca="1">NOW()</f>
        <v>44201.452739930559</v>
      </c>
    </row>
    <row r="21" spans="1:23" ht="30" customHeight="1" outlineLevel="1" x14ac:dyDescent="0.25">
      <c r="A21" s="9"/>
      <c r="B21" s="71"/>
      <c r="C21" s="5"/>
      <c r="D21" s="5"/>
      <c r="E21" s="5"/>
      <c r="F21" s="5"/>
      <c r="G21" s="5"/>
      <c r="H21" s="163"/>
      <c r="I21" s="142" t="s">
        <v>421</v>
      </c>
      <c r="J21" s="143" t="s">
        <v>441</v>
      </c>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FUNDACION SOCIAL EL BUEN SAMARITANO</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2696</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2692</v>
      </c>
      <c r="C48" s="119" t="s">
        <v>32</v>
      </c>
      <c r="D48" s="116" t="s">
        <v>2720</v>
      </c>
      <c r="E48" s="138">
        <v>42038</v>
      </c>
      <c r="F48" s="138">
        <v>42727</v>
      </c>
      <c r="G48" s="165">
        <f>IF(AND(E48&lt;&gt;"",F48&lt;&gt;""),((F48-E48)/30),"")</f>
        <v>22.966666666666665</v>
      </c>
      <c r="H48" s="117" t="s">
        <v>2722</v>
      </c>
      <c r="I48" s="116" t="s">
        <v>421</v>
      </c>
      <c r="J48" s="116" t="s">
        <v>445</v>
      </c>
      <c r="K48" s="118">
        <v>25164034</v>
      </c>
      <c r="L48" s="119" t="s">
        <v>1148</v>
      </c>
      <c r="M48" s="113">
        <v>1</v>
      </c>
      <c r="N48" s="119" t="s">
        <v>27</v>
      </c>
      <c r="O48" s="119" t="s">
        <v>1148</v>
      </c>
      <c r="P48" s="79"/>
    </row>
    <row r="49" spans="1:16" s="6" customFormat="1" ht="24.75" customHeight="1" x14ac:dyDescent="0.25">
      <c r="A49" s="136">
        <v>2</v>
      </c>
      <c r="B49" s="117" t="s">
        <v>2692</v>
      </c>
      <c r="C49" s="119" t="s">
        <v>32</v>
      </c>
      <c r="D49" s="116" t="s">
        <v>2720</v>
      </c>
      <c r="E49" s="138">
        <v>42038</v>
      </c>
      <c r="F49" s="138">
        <v>42727</v>
      </c>
      <c r="G49" s="165">
        <f t="shared" ref="G49:G107" si="1">IF(AND(E49&lt;&gt;"",F49&lt;&gt;""),((F49-E49)/30),"")</f>
        <v>22.966666666666665</v>
      </c>
      <c r="H49" s="117" t="s">
        <v>2722</v>
      </c>
      <c r="I49" s="116" t="s">
        <v>421</v>
      </c>
      <c r="J49" s="116" t="s">
        <v>441</v>
      </c>
      <c r="K49" s="118">
        <v>25164034</v>
      </c>
      <c r="L49" s="119" t="s">
        <v>1148</v>
      </c>
      <c r="M49" s="113">
        <v>1</v>
      </c>
      <c r="N49" s="119" t="s">
        <v>27</v>
      </c>
      <c r="O49" s="119" t="s">
        <v>1148</v>
      </c>
      <c r="P49" s="79"/>
    </row>
    <row r="50" spans="1:16" s="6" customFormat="1" ht="24.75" customHeight="1" x14ac:dyDescent="0.25">
      <c r="A50" s="136">
        <v>3</v>
      </c>
      <c r="B50" s="117" t="s">
        <v>2692</v>
      </c>
      <c r="C50" s="119" t="s">
        <v>32</v>
      </c>
      <c r="D50" s="116" t="s">
        <v>2721</v>
      </c>
      <c r="E50" s="138">
        <v>39119</v>
      </c>
      <c r="F50" s="138">
        <v>39804</v>
      </c>
      <c r="G50" s="165">
        <f t="shared" si="1"/>
        <v>22.833333333333332</v>
      </c>
      <c r="H50" s="117" t="s">
        <v>2722</v>
      </c>
      <c r="I50" s="116" t="s">
        <v>421</v>
      </c>
      <c r="J50" s="116" t="s">
        <v>445</v>
      </c>
      <c r="K50" s="118">
        <v>27654030</v>
      </c>
      <c r="L50" s="119" t="s">
        <v>1148</v>
      </c>
      <c r="M50" s="113">
        <v>1</v>
      </c>
      <c r="N50" s="119" t="s">
        <v>27</v>
      </c>
      <c r="O50" s="119" t="s">
        <v>1148</v>
      </c>
      <c r="P50" s="79"/>
    </row>
    <row r="51" spans="1:16" s="6" customFormat="1" ht="24.75" customHeight="1" outlineLevel="1" x14ac:dyDescent="0.25">
      <c r="A51" s="136">
        <v>4</v>
      </c>
      <c r="B51" s="117" t="s">
        <v>2692</v>
      </c>
      <c r="C51" s="119" t="s">
        <v>32</v>
      </c>
      <c r="D51" s="116" t="s">
        <v>2721</v>
      </c>
      <c r="E51" s="138">
        <v>39119</v>
      </c>
      <c r="F51" s="138">
        <v>39804</v>
      </c>
      <c r="G51" s="165">
        <f t="shared" si="1"/>
        <v>22.833333333333332</v>
      </c>
      <c r="H51" s="117" t="s">
        <v>2722</v>
      </c>
      <c r="I51" s="116" t="s">
        <v>421</v>
      </c>
      <c r="J51" s="116" t="s">
        <v>441</v>
      </c>
      <c r="K51" s="118">
        <v>27654030</v>
      </c>
      <c r="L51" s="119" t="s">
        <v>1148</v>
      </c>
      <c r="M51" s="113">
        <v>1</v>
      </c>
      <c r="N51" s="119" t="s">
        <v>27</v>
      </c>
      <c r="O51" s="119" t="s">
        <v>1148</v>
      </c>
      <c r="P51" s="79"/>
    </row>
    <row r="52" spans="1:16" s="7" customFormat="1" ht="24.75" customHeight="1" outlineLevel="1" x14ac:dyDescent="0.25">
      <c r="A52" s="137">
        <v>5</v>
      </c>
      <c r="B52" s="117" t="s">
        <v>2692</v>
      </c>
      <c r="C52" s="119" t="s">
        <v>32</v>
      </c>
      <c r="D52" s="116" t="s">
        <v>2723</v>
      </c>
      <c r="E52" s="138">
        <v>39849</v>
      </c>
      <c r="F52" s="138">
        <v>40541</v>
      </c>
      <c r="G52" s="165">
        <f t="shared" si="1"/>
        <v>23.066666666666666</v>
      </c>
      <c r="H52" s="117" t="s">
        <v>2722</v>
      </c>
      <c r="I52" s="116" t="s">
        <v>421</v>
      </c>
      <c r="J52" s="116" t="s">
        <v>445</v>
      </c>
      <c r="K52" s="118">
        <v>30304029</v>
      </c>
      <c r="L52" s="119" t="s">
        <v>1148</v>
      </c>
      <c r="M52" s="113">
        <v>1</v>
      </c>
      <c r="N52" s="119" t="s">
        <v>27</v>
      </c>
      <c r="O52" s="119" t="s">
        <v>1148</v>
      </c>
      <c r="P52" s="80"/>
    </row>
    <row r="53" spans="1:16" s="7" customFormat="1" ht="24.75" customHeight="1" outlineLevel="1" x14ac:dyDescent="0.25">
      <c r="A53" s="137">
        <v>6</v>
      </c>
      <c r="B53" s="117" t="s">
        <v>2692</v>
      </c>
      <c r="C53" s="119" t="s">
        <v>32</v>
      </c>
      <c r="D53" s="116" t="s">
        <v>2723</v>
      </c>
      <c r="E53" s="138">
        <v>39849</v>
      </c>
      <c r="F53" s="138">
        <v>40541</v>
      </c>
      <c r="G53" s="165">
        <f t="shared" si="1"/>
        <v>23.066666666666666</v>
      </c>
      <c r="H53" s="117" t="s">
        <v>2722</v>
      </c>
      <c r="I53" s="116" t="s">
        <v>421</v>
      </c>
      <c r="J53" s="116" t="s">
        <v>441</v>
      </c>
      <c r="K53" s="118">
        <v>30304029</v>
      </c>
      <c r="L53" s="119" t="s">
        <v>1148</v>
      </c>
      <c r="M53" s="113">
        <v>1</v>
      </c>
      <c r="N53" s="119" t="s">
        <v>27</v>
      </c>
      <c r="O53" s="119" t="s">
        <v>1148</v>
      </c>
      <c r="P53" s="80"/>
    </row>
    <row r="54" spans="1:16" s="7" customFormat="1" ht="24.75" customHeight="1" outlineLevel="1" x14ac:dyDescent="0.25">
      <c r="A54" s="137">
        <v>7</v>
      </c>
      <c r="B54" s="117" t="s">
        <v>2692</v>
      </c>
      <c r="C54" s="119" t="s">
        <v>32</v>
      </c>
      <c r="D54" s="116" t="s">
        <v>2724</v>
      </c>
      <c r="E54" s="138">
        <v>40578</v>
      </c>
      <c r="F54" s="138">
        <v>41264</v>
      </c>
      <c r="G54" s="165">
        <f t="shared" si="1"/>
        <v>22.866666666666667</v>
      </c>
      <c r="H54" s="117" t="s">
        <v>2722</v>
      </c>
      <c r="I54" s="116" t="s">
        <v>421</v>
      </c>
      <c r="J54" s="116" t="s">
        <v>445</v>
      </c>
      <c r="K54" s="118">
        <v>34231806</v>
      </c>
      <c r="L54" s="119" t="s">
        <v>1148</v>
      </c>
      <c r="M54" s="113">
        <v>1</v>
      </c>
      <c r="N54" s="119" t="s">
        <v>27</v>
      </c>
      <c r="O54" s="119" t="s">
        <v>1148</v>
      </c>
      <c r="P54" s="80"/>
    </row>
    <row r="55" spans="1:16" s="7" customFormat="1" ht="24.75" customHeight="1" outlineLevel="1" x14ac:dyDescent="0.25">
      <c r="A55" s="137">
        <v>8</v>
      </c>
      <c r="B55" s="117" t="s">
        <v>2692</v>
      </c>
      <c r="C55" s="119" t="s">
        <v>32</v>
      </c>
      <c r="D55" s="116" t="s">
        <v>2724</v>
      </c>
      <c r="E55" s="138">
        <v>40578</v>
      </c>
      <c r="F55" s="138">
        <v>41264</v>
      </c>
      <c r="G55" s="165">
        <f t="shared" si="1"/>
        <v>22.866666666666667</v>
      </c>
      <c r="H55" s="117" t="s">
        <v>2722</v>
      </c>
      <c r="I55" s="116" t="s">
        <v>421</v>
      </c>
      <c r="J55" s="116" t="s">
        <v>441</v>
      </c>
      <c r="K55" s="118">
        <v>34231806</v>
      </c>
      <c r="L55" s="119" t="s">
        <v>1148</v>
      </c>
      <c r="M55" s="113">
        <v>1</v>
      </c>
      <c r="N55" s="119" t="s">
        <v>27</v>
      </c>
      <c r="O55" s="119" t="s">
        <v>1148</v>
      </c>
      <c r="P55" s="80"/>
    </row>
    <row r="56" spans="1:16" s="7" customFormat="1" ht="24.75" customHeight="1" outlineLevel="1" x14ac:dyDescent="0.25">
      <c r="A56" s="137">
        <v>9</v>
      </c>
      <c r="B56" s="117" t="s">
        <v>2692</v>
      </c>
      <c r="C56" s="119" t="s">
        <v>32</v>
      </c>
      <c r="D56" s="116" t="s">
        <v>2725</v>
      </c>
      <c r="E56" s="138">
        <v>41311</v>
      </c>
      <c r="F56" s="138">
        <v>41993</v>
      </c>
      <c r="G56" s="165">
        <f t="shared" si="1"/>
        <v>22.733333333333334</v>
      </c>
      <c r="H56" s="117" t="s">
        <v>2722</v>
      </c>
      <c r="I56" s="116" t="s">
        <v>421</v>
      </c>
      <c r="J56" s="116" t="s">
        <v>445</v>
      </c>
      <c r="K56" s="118">
        <v>36582325</v>
      </c>
      <c r="L56" s="119" t="s">
        <v>1148</v>
      </c>
      <c r="M56" s="113">
        <v>1</v>
      </c>
      <c r="N56" s="119" t="s">
        <v>27</v>
      </c>
      <c r="O56" s="119" t="s">
        <v>1148</v>
      </c>
      <c r="P56" s="80"/>
    </row>
    <row r="57" spans="1:16" s="7" customFormat="1" ht="24.75" customHeight="1" outlineLevel="1" x14ac:dyDescent="0.25">
      <c r="A57" s="137">
        <v>10</v>
      </c>
      <c r="B57" s="117" t="s">
        <v>2692</v>
      </c>
      <c r="C57" s="119" t="s">
        <v>32</v>
      </c>
      <c r="D57" s="116" t="s">
        <v>2725</v>
      </c>
      <c r="E57" s="138">
        <v>41311</v>
      </c>
      <c r="F57" s="138">
        <v>41993</v>
      </c>
      <c r="G57" s="165">
        <f t="shared" si="1"/>
        <v>22.733333333333334</v>
      </c>
      <c r="H57" s="117" t="s">
        <v>2722</v>
      </c>
      <c r="I57" s="116" t="s">
        <v>421</v>
      </c>
      <c r="J57" s="116" t="s">
        <v>441</v>
      </c>
      <c r="K57" s="118">
        <v>36582325</v>
      </c>
      <c r="L57" s="119" t="s">
        <v>1148</v>
      </c>
      <c r="M57" s="113">
        <v>1</v>
      </c>
      <c r="N57" s="119" t="s">
        <v>27</v>
      </c>
      <c r="O57" s="119" t="s">
        <v>1148</v>
      </c>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2693</v>
      </c>
      <c r="E114" s="188">
        <v>44194</v>
      </c>
      <c r="F114" s="188">
        <v>44773</v>
      </c>
      <c r="G114" s="165">
        <f>IF(AND(E114&lt;&gt;"",F114&lt;&gt;""),((F114-E114)/30),"")</f>
        <v>19.3</v>
      </c>
      <c r="H114" s="115" t="s">
        <v>2694</v>
      </c>
      <c r="I114" s="116" t="s">
        <v>421</v>
      </c>
      <c r="J114" s="116" t="s">
        <v>445</v>
      </c>
      <c r="K114" s="68">
        <v>6419692902</v>
      </c>
      <c r="L114" s="101">
        <f>+IF(AND(K114&gt;0,O114="Ejecución"),(K114/877802)*Tabla283[[#This Row],[% participación]],IF(AND(K114&gt;0,O114&lt;&gt;"Ejecución"),"-",""))</f>
        <v>7313.3723801039414</v>
      </c>
      <c r="M114" s="119" t="s">
        <v>1148</v>
      </c>
      <c r="N114" s="174">
        <v>1</v>
      </c>
      <c r="O114" s="170" t="s">
        <v>1150</v>
      </c>
      <c r="P114" s="79"/>
    </row>
    <row r="115" spans="1:16" s="6" customFormat="1" ht="24.75" customHeight="1" x14ac:dyDescent="0.25">
      <c r="A115" s="136">
        <v>2</v>
      </c>
      <c r="B115" s="168" t="s">
        <v>2672</v>
      </c>
      <c r="C115" s="169" t="s">
        <v>31</v>
      </c>
      <c r="D115" s="116"/>
      <c r="E115" s="188"/>
      <c r="F115" s="188"/>
      <c r="G115" s="165" t="str">
        <f t="shared" ref="G115:G160" si="3">IF(AND(E115&lt;&gt;"",F115&lt;&gt;""),((F115-E115)/30),"")</f>
        <v/>
      </c>
      <c r="H115" s="115"/>
      <c r="I115" s="116"/>
      <c r="J115" s="116"/>
      <c r="K115" s="68"/>
      <c r="L115" s="101" t="str">
        <f>+IF(AND(K115&gt;0,O115="Ejecución"),(K115/877802)*Tabla283[[#This Row],[% participación]],IF(AND(K115&gt;0,O115&lt;&gt;"Ejecución"),"-",""))</f>
        <v/>
      </c>
      <c r="M115" s="119"/>
      <c r="N115" s="174"/>
      <c r="O115" s="170" t="s">
        <v>1150</v>
      </c>
      <c r="P115" s="79"/>
    </row>
    <row r="116" spans="1:16" s="6" customFormat="1" ht="24.75" customHeight="1" x14ac:dyDescent="0.25">
      <c r="A116" s="136">
        <v>3</v>
      </c>
      <c r="B116" s="168" t="s">
        <v>2672</v>
      </c>
      <c r="C116" s="169" t="s">
        <v>31</v>
      </c>
      <c r="D116" s="116"/>
      <c r="E116" s="188"/>
      <c r="F116" s="188"/>
      <c r="G116" s="165" t="str">
        <f t="shared" si="3"/>
        <v/>
      </c>
      <c r="H116" s="115"/>
      <c r="I116" s="116"/>
      <c r="J116" s="116"/>
      <c r="K116" s="68"/>
      <c r="L116" s="101" t="str">
        <f>+IF(AND(K116&gt;0,O116="Ejecución"),(K116/877802)*Tabla283[[#This Row],[% participación]],IF(AND(K116&gt;0,O116&lt;&gt;"Ejecución"),"-",""))</f>
        <v/>
      </c>
      <c r="M116" s="119"/>
      <c r="N116" s="174"/>
      <c r="O116" s="170" t="s">
        <v>1150</v>
      </c>
      <c r="P116" s="79"/>
    </row>
    <row r="117" spans="1:16" s="6" customFormat="1" ht="24.75" customHeight="1" outlineLevel="1" x14ac:dyDescent="0.25">
      <c r="A117" s="136">
        <v>4</v>
      </c>
      <c r="B117" s="168" t="s">
        <v>2672</v>
      </c>
      <c r="C117" s="169" t="s">
        <v>31</v>
      </c>
      <c r="D117" s="116"/>
      <c r="E117" s="188"/>
      <c r="F117" s="188"/>
      <c r="G117" s="165" t="str">
        <f t="shared" si="3"/>
        <v/>
      </c>
      <c r="H117" s="115"/>
      <c r="I117" s="116"/>
      <c r="J117" s="116"/>
      <c r="K117" s="68"/>
      <c r="L117" s="101" t="str">
        <f>+IF(AND(K117&gt;0,O117="Ejecución"),(K117/877802)*Tabla283[[#This Row],[% participación]],IF(AND(K117&gt;0,O117&lt;&gt;"Ejecución"),"-",""))</f>
        <v/>
      </c>
      <c r="M117" s="119"/>
      <c r="N117" s="174"/>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t="s">
        <v>2622</v>
      </c>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v>0.01</v>
      </c>
      <c r="G179" s="172">
        <f>IF(F179&gt;0,SUM(E179+F179),"")</f>
        <v>0.03</v>
      </c>
      <c r="H179" s="5"/>
      <c r="I179" s="244" t="s">
        <v>2675</v>
      </c>
      <c r="J179" s="245"/>
      <c r="K179" s="245"/>
      <c r="L179" s="246"/>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162" t="s">
        <v>2633</v>
      </c>
      <c r="E185" s="95">
        <f>+(C185*SUM(K20:K35))</f>
        <v>86475845.819999993</v>
      </c>
      <c r="F185" s="93"/>
      <c r="G185" s="94"/>
      <c r="H185" s="89"/>
      <c r="I185" s="91" t="s">
        <v>2632</v>
      </c>
      <c r="J185" s="177">
        <f>M179</f>
        <v>0.02</v>
      </c>
      <c r="K185" s="248" t="s">
        <v>2633</v>
      </c>
      <c r="L185" s="248"/>
      <c r="M185" s="95">
        <f>+J185*K20</f>
        <v>57650563.880000003</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50"/>
      <c r="Q192" s="147"/>
      <c r="R192" s="148"/>
      <c r="S192" s="148"/>
      <c r="T192" s="147"/>
    </row>
    <row r="193" spans="1:18" x14ac:dyDescent="0.25">
      <c r="A193" s="9"/>
      <c r="C193" s="121">
        <v>43817</v>
      </c>
      <c r="D193" s="5"/>
      <c r="E193" s="120">
        <v>10466</v>
      </c>
      <c r="F193" s="5"/>
      <c r="G193" s="5"/>
      <c r="H193" s="140" t="s">
        <v>2688</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2688</v>
      </c>
      <c r="D211" s="21"/>
      <c r="G211" s="27" t="s">
        <v>2625</v>
      </c>
      <c r="H211" s="141" t="s">
        <v>2689</v>
      </c>
      <c r="J211" s="27" t="s">
        <v>2627</v>
      </c>
      <c r="K211" s="190" t="s">
        <v>2689</v>
      </c>
      <c r="L211" s="21"/>
      <c r="M211" s="21"/>
      <c r="N211" s="21"/>
      <c r="O211" s="8"/>
    </row>
    <row r="212" spans="1:15" x14ac:dyDescent="0.25">
      <c r="A212" s="9"/>
      <c r="B212" s="27" t="s">
        <v>2624</v>
      </c>
      <c r="C212" s="140" t="s">
        <v>2688</v>
      </c>
      <c r="D212" s="21"/>
      <c r="G212" s="27" t="s">
        <v>2626</v>
      </c>
      <c r="H212" s="141" t="s">
        <v>2691</v>
      </c>
      <c r="J212" s="27" t="s">
        <v>2628</v>
      </c>
      <c r="K212" s="191"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44201.452739930559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6" t="str">
        <f>HYPERLINK("#Integrante_3!A109","CAPACIDAD RESIDUAL")</f>
        <v>CAPACIDAD RESIDUAL</v>
      </c>
      <c r="F8" s="267"/>
      <c r="G8" s="268"/>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6" t="str">
        <f>HYPERLINK("#Integrante_3!A162","TALENTO HUMANO")</f>
        <v>TALENTO HUMANO</v>
      </c>
      <c r="F9" s="267"/>
      <c r="G9" s="268"/>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6" t="str">
        <f>HYPERLINK("#Integrante_3!F162","INFRAESTRUCTURA")</f>
        <v>INFRAESTRUCTURA</v>
      </c>
      <c r="F10" s="267"/>
      <c r="G10" s="268"/>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44201.452739930559</v>
      </c>
      <c r="W20" s="105">
        <f ca="1">NOW()</f>
        <v>44201.452739930559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78"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57"/>
      <c r="S175" s="19"/>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57" t="s">
        <v>2623</v>
      </c>
      <c r="S176" s="19"/>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2675</v>
      </c>
      <c r="J177" s="245"/>
      <c r="K177" s="245"/>
      <c r="L177" s="246"/>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44201.452739930559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6" t="str">
        <f>HYPERLINK("#Integrante_4!A109","CAPACIDAD RESIDUAL")</f>
        <v>CAPACIDAD RESIDUAL</v>
      </c>
      <c r="F8" s="267"/>
      <c r="G8" s="268"/>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6" t="str">
        <f>HYPERLINK("#Integrante_4!A162","TALENTO HUMANO")</f>
        <v>TALENTO HUMANO</v>
      </c>
      <c r="F9" s="267"/>
      <c r="G9" s="268"/>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6" t="str">
        <f>HYPERLINK("#Integrante_4!F162","INFRAESTRUCTURA")</f>
        <v>INFRAESTRUCTURA</v>
      </c>
      <c r="F10" s="267"/>
      <c r="G10" s="268"/>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44201.452739930559</v>
      </c>
      <c r="W20" s="105">
        <f ca="1">NOW()</f>
        <v>44201.452739930559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57"/>
      <c r="S177" s="19"/>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57" t="s">
        <v>2623</v>
      </c>
      <c r="S178" s="19"/>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2675</v>
      </c>
      <c r="J179" s="245"/>
      <c r="K179" s="245"/>
      <c r="L179" s="246"/>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44201.452739930559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6" t="str">
        <f>HYPERLINK("#Integrante_5!A109","CAPACIDAD RESIDUAL")</f>
        <v>CAPACIDAD RESIDUAL</v>
      </c>
      <c r="F8" s="267"/>
      <c r="G8" s="268"/>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6" t="str">
        <f>HYPERLINK("#Integrante_5!A162","TALENTO HUMANO")</f>
        <v>TALENTO HUMANO</v>
      </c>
      <c r="F9" s="267"/>
      <c r="G9" s="268"/>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6" t="str">
        <f>HYPERLINK("#Integrante_5!F162","INFRAESTRUCTURA")</f>
        <v>INFRAESTRUCTURA</v>
      </c>
      <c r="F10" s="267"/>
      <c r="G10" s="268"/>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44201.452739930559</v>
      </c>
      <c r="W20" s="105">
        <f ca="1">NOW()</f>
        <v>44201.452739930559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78"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57"/>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9"/>
      <c r="S176" s="157" t="s">
        <v>2623</v>
      </c>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2673</v>
      </c>
      <c r="J177" s="245"/>
      <c r="K177" s="245"/>
      <c r="L177" s="246"/>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44201.452739930559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6" t="str">
        <f>HYPERLINK("#Integrante_6!A109","CAPACIDAD RESIDUAL")</f>
        <v>CAPACIDAD RESIDUAL</v>
      </c>
      <c r="F8" s="267"/>
      <c r="G8" s="268"/>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6" t="str">
        <f>HYPERLINK("#Integrante_6!A162","TALENTO HUMANO")</f>
        <v>TALENTO HUMANO</v>
      </c>
      <c r="F9" s="267"/>
      <c r="G9" s="268"/>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6" t="str">
        <f>HYPERLINK("#Integrante_6!F162","INFRAESTRUCTURA")</f>
        <v>INFRAESTRUCTURA</v>
      </c>
      <c r="F10" s="267"/>
      <c r="G10" s="268"/>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44201.452739930559</v>
      </c>
      <c r="W20" s="105">
        <f ca="1">NOW()</f>
        <v>44201.452739930559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2673</v>
      </c>
      <c r="J179" s="245"/>
      <c r="K179" s="245"/>
      <c r="L179" s="24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MARCELA</cp:lastModifiedBy>
  <cp:lastPrinted>2020-12-11T17:12:38Z</cp:lastPrinted>
  <dcterms:created xsi:type="dcterms:W3CDTF">2020-10-14T21:57:42Z</dcterms:created>
  <dcterms:modified xsi:type="dcterms:W3CDTF">2021-01-05T15:51:59Z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