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codeName="ThisWorkbook"/>
  <mc:AlternateContent xmlns:mc="http://schemas.openxmlformats.org/markup-compatibility/2006">
    <mc:Choice Requires="x15">
      <x15ac:absPath xmlns:x15ac="http://schemas.microsoft.com/office/spreadsheetml/2010/11/ac" url="C:\Users\Leidy\Desktop\CONTRATACION PI 2021\VICHADA\"/>
    </mc:Choice>
  </mc:AlternateContent>
  <xr:revisionPtr revIDLastSave="0" documentId="13_ncr:1_{5F600884-B838-494B-9138-E399DB310D70}"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<sst xmlns="http://schemas.openxmlformats.org/spreadsheetml/2006/main" count="3063" uniqueCount="2692">
  <si>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</si>
  <si>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</si>
  <si>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</si>
  <si>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</si>
  <si>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</si>
  <si>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</si>
  <si>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</si>
  <si>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</si>
  <si>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</si>
  <si>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</si>
  <si>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</si>
  <si>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</si>
  <si>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</si>
  <si>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</si>
  <si>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</si>
  <si>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</si>
  <si>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</si>
  <si>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</si>
  <si>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</si>
  <si>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</si>
  <si>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</si>
  <si>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</si>
  <si>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</si>
  <si>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</si>
  <si>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</si>
  <si>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</si>
  <si>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</si>
  <si>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</si>
  <si>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</si>
  <si>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</si>
  <si>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</si>
  <si>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</si>
  <si>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</si>
  <si>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</si>
  <si>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</si>
  <si>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</si>
  <si>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</si>
  <si>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</si>
  <si>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</si>
  <si>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</si>
  <si>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</si>
  <si>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</si>
  <si>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</si>
  <si>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</si>
  <si>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</si>
  <si>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</si>
  <si>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</si>
  <si>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</si>
  <si>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</si>
  <si>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</si>
  <si>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</si>
  <si>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</si>
  <si>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</si>
  <si>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</si>
  <si>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</si>
  <si>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</si>
  <si>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</si>
  <si>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</si>
  <si>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</si>
  <si>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</si>
  <si>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</si>
  <si>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</si>
  <si>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</si>
  <si>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</si>
  <si>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</si>
  <si>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</si>
  <si>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</si>
  <si>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</si>
  <si>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</si>
  <si>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</si>
  <si>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</si>
  <si>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</si>
  <si>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</si>
  <si>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</si>
  <si>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</si>
  <si>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</si>
  <si>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</si>
  <si>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</si>
  <si>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</si>
  <si>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</si>
  <si>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</si>
  <si>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</si>
  <si>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</si>
  <si>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</si>
  <si>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</si>
  <si>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</si>
  <si>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</si>
  <si>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</si>
  <si>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</si>
  <si>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</si>
  <si>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</si>
  <si>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</si>
  <si>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</si>
  <si>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</si>
  <si>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</si>
  <si>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</si>
  <si>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</si>
  <si>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</si>
  <si>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</si>
  <si>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</si>
  <si>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</si>
  <si>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</si>
  <si>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</si>
  <si>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</si>
  <si>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</si>
  <si>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</si>
  <si>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</si>
  <si>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</si>
  <si>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</si>
  <si>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</si>
  <si>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</si>
  <si>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</si>
  <si>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</si>
  <si>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</si>
  <si>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</si>
  <si>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</si>
  <si>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</si>
  <si>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</si>
  <si>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</si>
  <si>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</si>
  <si>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</si>
  <si>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</si>
  <si>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</si>
  <si>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</si>
  <si>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</si>
  <si>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</si>
  <si>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</si>
  <si>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</si>
  <si>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</si>
  <si>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</si>
  <si>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</si>
  <si>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</si>
  <si>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</si>
  <si>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</si>
  <si>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</si>
  <si>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</si>
  <si>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</si>
  <si>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</si>
  <si>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</si>
  <si>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</si>
  <si>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</si>
  <si>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</si>
  <si>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</si>
  <si>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</si>
  <si>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</si>
  <si>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</si>
  <si>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</si>
  <si>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</si>
  <si>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</si>
  <si>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</si>
  <si>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</si>
  <si>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</si>
  <si>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</si>
  <si>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</si>
  <si>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</si>
  <si>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</si>
  <si>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</si>
  <si>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</si>
  <si>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</si>
  <si>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</si>
  <si>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</si>
  <si>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</si>
  <si>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</si>
  <si>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</si>
  <si>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</si>
  <si>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</si>
  <si>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</si>
  <si>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</si>
  <si>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</si>
  <si>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</si>
  <si>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</si>
  <si>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</si>
  <si>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</si>
  <si>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</si>
  <si>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</si>
  <si>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</si>
  <si>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</si>
  <si>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</si>
  <si>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</si>
  <si>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</si>
  <si>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</si>
  <si>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</si>
  <si>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</si>
  <si>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</si>
  <si>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</si>
  <si>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</si>
  <si>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</si>
  <si>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</si>
  <si>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</si>
  <si>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</si>
  <si>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</si>
  <si>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</si>
  <si>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</si>
  <si>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</si>
  <si>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</si>
  <si>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</si>
  <si>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</si>
  <si>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</si>
  <si>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</si>
  <si>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</si>
  <si>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</si>
  <si>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</si>
  <si>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</si>
  <si>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</si>
  <si>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</si>
  <si>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</si>
  <si>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</si>
  <si>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</si>
  <si>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</si>
  <si>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</si>
  <si>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</si>
  <si>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</si>
  <si>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</si>
  <si>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</si>
  <si>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</si>
  <si>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</si>
  <si>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</si>
  <si>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</si>
  <si>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</si>
  <si>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</si>
  <si>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</si>
  <si>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</si>
  <si>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</si>
  <si>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</si>
  <si>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</si>
  <si>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</si>
  <si>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</si>
  <si>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</si>
  <si>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</si>
  <si>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</si>
  <si>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</si>
  <si>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</si>
  <si>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</si>
  <si>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</si>
  <si>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</si>
  <si>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</si>
  <si>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</si>
  <si>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</si>
  <si>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</si>
  <si>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</si>
  <si>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</si>
  <si>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</si>
  <si>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</si>
  <si>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</si>
  <si>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</si>
  <si>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</si>
  <si>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</si>
  <si>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</si>
  <si>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</si>
  <si>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</si>
  <si>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</si>
  <si>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</si>
  <si>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</si>
  <si>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</si>
  <si>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</si>
  <si>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</si>
  <si>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</si>
  <si>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</si>
  <si>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</si>
  <si>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</si>
  <si>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</si>
  <si>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</si>
  <si>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</si>
  <si>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</si>
  <si>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</si>
  <si>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</si>
  <si>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</si>
  <si>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</si>
  <si>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</si>
  <si>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</si>
  <si>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</si>
  <si>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</si>
  <si>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</si>
  <si>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</si>
  <si>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</si>
  <si>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</si>
  <si>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</si>
  <si>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</si>
  <si>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</si>
  <si>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</si>
  <si>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</si>
  <si>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</si>
  <si>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</si>
  <si>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</si>
  <si>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</si>
  <si>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</si>
  <si>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</si>
  <si>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</si>
  <si>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</si>
  <si>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</si>
  <si>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</si>
  <si>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</si>
  <si>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</si>
  <si>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</si>
  <si>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</si>
  <si>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</si>
  <si>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</si>
  <si>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</si>
  <si>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</si>
  <si>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</si>
  <si>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</si>
  <si>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</si>
  <si>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</si>
  <si>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</si>
  <si>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</si>
  <si>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</si>
  <si>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</si>
  <si>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</si>
  <si>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</si>
  <si>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</si>
  <si>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</si>
  <si>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</si>
  <si>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</si>
  <si>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</si>
  <si>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</si>
  <si>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</si>
  <si>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</si>
  <si>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</si>
  <si>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</si>
  <si>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</si>
  <si>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</si>
  <si>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</si>
  <si>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</si>
  <si>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</si>
  <si>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</si>
  <si>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</si>
  <si>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</si>
  <si>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</si>
  <si>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</si>
  <si>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</si>
  <si>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</si>
  <si>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</si>
  <si>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</si>
  <si>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</si>
  <si>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</si>
  <si>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</si>
  <si>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</si>
  <si>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</si>
  <si>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</si>
  <si>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</si>
  <si>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</si>
  <si>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</si>
  <si>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</si>
  <si>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</si>
  <si>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</si>
  <si>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</si>
  <si>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</si>
  <si>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</si>
  <si>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</si>
  <si>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</si>
  <si>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</si>
  <si>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</si>
  <si>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</si>
  <si>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</si>
  <si>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</si>
  <si>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</si>
  <si>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</si>
  <si>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</si>
  <si>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</si>
  <si>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</si>
  <si>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</si>
  <si>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</si>
  <si>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</si>
  <si>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</si>
  <si>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</si>
  <si>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</si>
  <si>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</si>
  <si>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</si>
  <si>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</si>
  <si>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</si>
  <si>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</si>
  <si>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</si>
  <si>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</si>
  <si>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</si>
  <si>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</si>
  <si>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</si>
  <si>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</si>
  <si>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</si>
  <si>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</si>
  <si>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</si>
  <si>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</si>
  <si>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</si>
  <si>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</si>
  <si>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</si>
  <si>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</si>
  <si>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</si>
  <si>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</si>
  <si>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</si>
  <si>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</si>
  <si>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</si>
  <si>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</si>
  <si>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</si>
  <si>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</si>
  <si>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</si>
  <si>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</si>
  <si>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</si>
  <si>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</si>
  <si>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</si>
  <si>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</si>
  <si>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</si>
  <si>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</si>
  <si>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</si>
  <si>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</si>
  <si>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</si>
  <si>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</si>
  <si>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</si>
  <si>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</si>
  <si>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</si>
  <si>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</si>
  <si>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</si>
  <si>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</si>
  <si>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</si>
  <si>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</si>
  <si>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</si>
  <si>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</si>
  <si>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</si>
  <si>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</si>
  <si>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</si>
  <si>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</si>
  <si>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</si>
  <si>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</si>
  <si>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</si>
  <si>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</si>
  <si>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</si>
  <si>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</si>
  <si>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</si>
  <si>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</si>
  <si>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</si>
  <si>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</si>
  <si>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</si>
  <si>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</si>
  <si>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</si>
  <si>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</si>
  <si>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</si>
  <si>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</si>
  <si>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</si>
  <si>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</si>
  <si>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</si>
  <si>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</si>
  <si>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</si>
  <si>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</si>
  <si>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</si>
  <si>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</si>
  <si>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</si>
  <si>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</si>
  <si>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</si>
  <si>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</si>
  <si>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</si>
  <si>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</si>
  <si>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</si>
  <si>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</si>
  <si>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</si>
  <si>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</si>
  <si>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</si>
  <si>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</si>
  <si>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</si>
  <si>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</si>
  <si>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</si>
  <si>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</si>
  <si>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</si>
  <si>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</si>
  <si>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</si>
  <si>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</si>
  <si>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</si>
  <si>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</si>
  <si>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</si>
  <si>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</si>
  <si>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</si>
  <si>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</si>
  <si>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</si>
  <si>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</si>
  <si>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</si>
  <si>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</si>
  <si>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</si>
  <si>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</si>
  <si>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</si>
  <si>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</si>
  <si>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</si>
  <si>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</si>
  <si>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</si>
  <si>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</si>
  <si>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</si>
  <si>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</si>
  <si>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</si>
  <si>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</si>
  <si>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</si>
  <si>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</si>
  <si>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</si>
  <si>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</si>
  <si>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</si>
  <si>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</si>
  <si>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</si>
  <si>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</si>
  <si>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</si>
  <si>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</si>
  <si>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</si>
  <si>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</si>
  <si>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</si>
  <si>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</si>
  <si>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</si>
  <si>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</si>
  <si>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</si>
  <si>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</si>
  <si>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</si>
  <si>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</si>
  <si>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</si>
  <si>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</si>
  <si>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</si>
  <si>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</si>
  <si>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</si>
  <si>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</si>
  <si>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</si>
  <si>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</si>
  <si>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</si>
  <si>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</si>
  <si>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</si>
  <si>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</si>
  <si>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</si>
  <si>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</si>
  <si>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</si>
  <si>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</si>
  <si>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</si>
  <si>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</si>
  <si>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</si>
  <si>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</si>
  <si>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</si>
  <si>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</si>
  <si>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</si>
  <si>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</si>
  <si>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</si>
  <si>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</si>
  <si>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</si>
  <si>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</si>
  <si>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</si>
  <si>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</si>
  <si>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</si>
  <si>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</si>
  <si>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</si>
  <si>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</si>
  <si>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</si>
  <si>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</si>
  <si>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</si>
  <si>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</si>
  <si>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</si>
  <si>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</si>
  <si>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</si>
  <si>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</si>
  <si>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</si>
  <si>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</si>
  <si>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</si>
  <si>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</si>
  <si>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</si>
  <si>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</si>
  <si>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</si>
  <si>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</si>
  <si>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</si>
  <si>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</si>
  <si>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</si>
  <si>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</si>
  <si>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</si>
  <si>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</si>
  <si>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</si>
  <si>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</si>
  <si>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</si>
  <si>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</si>
  <si>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</si>
  <si>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</si>
  <si>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</si>
  <si>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</si>
  <si>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</si>
  <si>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</si>
  <si>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</si>
  <si>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</si>
  <si>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</si>
  <si>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</si>
  <si>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</si>
  <si>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</si>
  <si>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</si>
  <si>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</si>
  <si>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</si>
  <si>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</si>
  <si>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</si>
  <si>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</si>
  <si>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</si>
  <si>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</si>
  <si>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</si>
  <si>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</si>
  <si>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</si>
  <si>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</si>
  <si>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</si>
  <si>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</si>
  <si>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</si>
  <si>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</si>
  <si>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</si>
  <si>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</si>
  <si>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</si>
  <si>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</si>
  <si>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</si>
  <si>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</si>
  <si>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</si>
  <si>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</si>
  <si>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</si>
  <si>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</si>
  <si>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</si>
  <si>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</si>
  <si>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</si>
  <si>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</si>
  <si>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</si>
  <si>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</si>
  <si>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</si>
  <si>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</si>
  <si>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</si>
  <si>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</si>
  <si>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</si>
  <si>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</si>
  <si>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</si>
  <si>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</si>
  <si>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</si>
  <si>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</si>
  <si>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</si>
  <si>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</si>
  <si>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</si>
  <si>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</si>
  <si>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</si>
  <si>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</si>
  <si>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</si>
  <si>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</si>
  <si>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</si>
  <si>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</si>
  <si>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</si>
  <si>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</si>
  <si>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</si>
  <si>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</si>
  <si>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</si>
  <si>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</si>
  <si>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</si>
  <si>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</si>
  <si>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</si>
  <si>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</si>
  <si>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</si>
  <si>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</si>
  <si>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</si>
  <si>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</si>
  <si>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</si>
  <si>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</si>
  <si>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</si>
  <si>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</si>
  <si>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</si>
  <si>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</si>
  <si>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</si>
  <si>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</si>
  <si>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</si>
  <si>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</si>
  <si>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</si>
  <si>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</si>
  <si>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</si>
  <si>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</si>
  <si>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</si>
  <si>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</si>
  <si>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</si>
  <si>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</si>
  <si>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</si>
  <si>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</si>
  <si>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</si>
  <si>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</si>
  <si>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</si>
  <si>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</si>
  <si>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</si>
  <si>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</si>
  <si>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</si>
  <si>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</si>
  <si>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</si>
  <si>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</si>
  <si>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</si>
  <si>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</si>
  <si>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</si>
  <si>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</si>
  <si>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</si>
  <si>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</si>
  <si>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</si>
  <si>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</si>
  <si>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</si>
  <si>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</si>
  <si>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</si>
  <si>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</si>
  <si>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</si>
  <si>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</si>
  <si>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</si>
  <si>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</si>
  <si>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</si>
  <si>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</si>
  <si>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</si>
  <si>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</si>
  <si>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</si>
  <si>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</si>
  <si>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</si>
  <si>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</si>
  <si>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</si>
  <si>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</si>
  <si>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</si>
  <si>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</si>
  <si>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</si>
  <si>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</si>
  <si>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</si>
  <si>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</si>
  <si>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</si>
  <si>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</si>
  <si>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</si>
  <si>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</si>
  <si>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</si>
  <si>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</si>
  <si>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</si>
  <si>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</si>
  <si>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</si>
  <si>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</si>
  <si>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</si>
  <si>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</si>
  <si>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</si>
  <si>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</si>
  <si>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</si>
  <si>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</si>
  <si>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</si>
  <si>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</si>
  <si>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</si>
  <si>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</si>
  <si>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</si>
  <si>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</si>
  <si>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</si>
  <si>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</si>
  <si>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</si>
  <si>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</si>
  <si>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</si>
  <si>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</si>
  <si>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</si>
  <si>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</si>
  <si>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</si>
  <si>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</si>
  <si>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</si>
  <si>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</si>
  <si>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</si>
  <si>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</si>
  <si>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</si>
  <si>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</si>
  <si>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</si>
  <si>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</si>
  <si>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</si>
  <si>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</si>
  <si>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</si>
  <si>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</si>
  <si>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</si>
  <si>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</si>
  <si>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</si>
  <si>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</si>
  <si>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</si>
  <si>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</si>
  <si>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</si>
  <si>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</si>
  <si>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</si>
  <si>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</si>
  <si>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</si>
  <si>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</si>
  <si>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</si>
  <si>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</si>
  <si>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</si>
  <si>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</si>
  <si>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</si>
  <si>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</si>
  <si>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</si>
  <si>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</si>
  <si>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</si>
  <si>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</si>
  <si>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</si>
  <si>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</si>
  <si>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</si>
  <si>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</si>
  <si>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</si>
  <si>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</si>
  <si>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</si>
  <si>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</si>
  <si>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</si>
  <si>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</si>
  <si>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</si>
  <si>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</si>
  <si>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</si>
  <si>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</si>
  <si>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</si>
  <si>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</si>
  <si>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</si>
  <si>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</si>
  <si>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</si>
  <si>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</si>
  <si>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</si>
  <si>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</si>
  <si>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</si>
  <si>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</si>
  <si>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</si>
  <si>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</si>
  <si>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</si>
  <si>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</si>
  <si>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</si>
  <si>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</si>
  <si>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</si>
  <si>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</si>
  <si>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</si>
  <si>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</si>
  <si>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</si>
  <si>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</si>
  <si>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</si>
  <si>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</si>
  <si>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</si>
  <si>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</si>
  <si>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</si>
  <si>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</si>
  <si>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</si>
  <si>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</si>
  <si>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</si>
  <si>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</si>
  <si>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</si>
  <si>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</si>
  <si>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</si>
  <si>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</si>
  <si>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</si>
  <si>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</si>
  <si>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</si>
  <si>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</si>
  <si>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</si>
  <si>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</si>
  <si>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</si>
  <si>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</si>
  <si>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</si>
  <si>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</si>
  <si>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</si>
  <si>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</si>
  <si>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</si>
  <si>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</si>
  <si>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</si>
  <si>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</si>
  <si>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</si>
  <si>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</si>
  <si>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</si>
  <si>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</si>
  <si>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</si>
  <si>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</si>
  <si>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</si>
  <si>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</si>
  <si>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</si>
  <si>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</si>
  <si>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</si>
  <si>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</si>
  <si>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</si>
  <si>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</si>
  <si>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</si>
  <si>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</si>
  <si>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</si>
  <si>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</si>
  <si>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</si>
  <si>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</si>
  <si>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</si>
  <si>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</si>
  <si>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</si>
  <si>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</si>
  <si>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</si>
  <si>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</si>
  <si>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</si>
  <si>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</si>
  <si>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</si>
  <si>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</si>
  <si>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</si>
  <si>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</si>
  <si>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</si>
  <si>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</si>
  <si>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</si>
  <si>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</si>
  <si>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</si>
  <si>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</si>
  <si>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</si>
  <si>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</si>
  <si>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</si>
  <si>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</si>
  <si>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</si>
  <si>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</si>
  <si>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</si>
  <si>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</si>
  <si>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</si>
  <si>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</si>
  <si>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</si>
  <si>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</si>
  <si>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</si>
  <si>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</si>
  <si>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</si>
  <si>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</si>
  <si>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</si>
  <si>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</si>
  <si>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</si>
  <si>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</si>
  <si>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</si>
  <si>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</si>
  <si>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</si>
  <si>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</si>
  <si>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</si>
  <si>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</si>
  <si>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</si>
  <si>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</si>
  <si>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</si>
  <si>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</si>
  <si>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</si>
  <si>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</si>
  <si>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</si>
  <si>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</si>
  <si>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</si>
  <si>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</si>
  <si>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</si>
  <si>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</si>
  <si>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</si>
  <si>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</si>
  <si>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</si>
  <si>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</si>
  <si>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</si>
  <si>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</si>
  <si>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</si>
  <si>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</si>
  <si>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</si>
  <si>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</si>
  <si>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</si>
  <si>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</si>
  <si>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</si>
  <si>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</si>
  <si>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</si>
  <si>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</si>
  <si>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</si>
  <si>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</si>
  <si>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</si>
  <si>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</si>
  <si>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</si>
  <si>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</si>
  <si>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</si>
  <si>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</si>
  <si>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</si>
  <si>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</si>
  <si>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</si>
  <si>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</si>
  <si>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</si>
  <si>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</si>
  <si>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</si>
  <si>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</si>
  <si>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</si>
  <si>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</si>
  <si>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</si>
  <si>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</si>
  <si>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</si>
  <si>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</si>
  <si>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</si>
  <si>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</si>
  <si>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</si>
  <si>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</si>
  <si>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</si>
  <si>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</si>
  <si>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</si>
  <si>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</si>
  <si>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</si>
  <si>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</si>
  <si>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</si>
  <si>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</si>
  <si>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</si>
  <si>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</si>
  <si>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</si>
  <si>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</si>
  <si>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</si>
  <si>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</si>
  <si>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</si>
  <si>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</si>
  <si>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</si>
  <si>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</si>
  <si>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</si>
  <si>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</si>
  <si>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</si>
  <si>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</si>
  <si>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</si>
  <si>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</si>
  <si>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</si>
  <si>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</si>
  <si>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</si>
  <si>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</si>
  <si>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</si>
  <si>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</si>
  <si>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</si>
  <si>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</si>
  <si>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</si>
  <si>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</si>
  <si>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</si>
  <si>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</si>
  <si>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</si>
  <si>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</si>
  <si>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</si>
  <si>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</si>
  <si>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</si>
  <si>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</si>
  <si>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</si>
  <si>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</si>
  <si>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</si>
  <si>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</si>
  <si>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</si>
  <si>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</si>
  <si>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</si>
  <si>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</si>
  <si>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</si>
  <si>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</si>
  <si>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</si>
  <si>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</si>
  <si>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</si>
  <si>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</si>
  <si>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</si>
  <si>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</si>
  <si>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</si>
  <si>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</si>
  <si>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</si>
  <si>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</si>
  <si>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</si>
  <si>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</si>
  <si>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</si>
  <si>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</si>
  <si>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</si>
  <si>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</si>
  <si>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</si>
  <si>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</si>
  <si>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</si>
  <si>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</si>
  <si>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</si>
  <si>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</si>
  <si>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</si>
  <si>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</si>
  <si>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</si>
  <si>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</si>
  <si>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</si>
  <si>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</si>
  <si>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</si>
  <si>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</si>
  <si>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</si>
  <si>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</si>
  <si>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</si>
  <si>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</si>
  <si>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</si>
  <si>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</si>
  <si>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</si>
  <si>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</si>
  <si>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</si>
  <si>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</si>
  <si>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</si>
  <si>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</si>
  <si>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</si>
  <si>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</si>
  <si>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</si>
  <si>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</si>
  <si>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</si>
  <si>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</si>
  <si>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</si>
  <si>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</si>
  <si>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</si>
  <si>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</si>
  <si>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</si>
  <si>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</si>
  <si>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</si>
  <si>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</si>
  <si>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</si>
  <si>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</si>
  <si>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</si>
  <si>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</si>
  <si>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</si>
  <si>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</si>
  <si>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</si>
  <si>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</si>
  <si>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</si>
  <si>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</si>
  <si>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</si>
  <si>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</si>
  <si>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</si>
  <si>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</si>
  <si>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</si>
  <si>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</si>
  <si>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</si>
  <si>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</si>
  <si>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</si>
  <si>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</si>
  <si>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</si>
  <si>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</si>
  <si>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</si>
  <si>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</si>
  <si>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</si>
  <si>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</si>
  <si>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</si>
  <si>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</si>
  <si>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</si>
  <si>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</si>
  <si>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</si>
  <si>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</si>
  <si>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</si>
  <si>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</si>
  <si>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</si>
  <si>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</si>
  <si>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</si>
  <si>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</si>
  <si>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</si>
  <si>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</si>
  <si>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</si>
  <si>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</si>
  <si>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</si>
  <si>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</si>
  <si>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</si>
  <si>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</si>
  <si>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</si>
  <si>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</si>
  <si>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</si>
  <si>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</si>
  <si>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</si>
  <si>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</si>
  <si>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</si>
  <si>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</si>
  <si>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</si>
  <si>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</si>
  <si>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</si>
  <si>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</si>
  <si>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</si>
  <si>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</si>
  <si>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</si>
  <si>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</si>
  <si>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</si>
  <si>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</si>
  <si>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</si>
  <si>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</si>
  <si>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</si>
  <si>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</si>
  <si>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</si>
  <si>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</si>
  <si>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</si>
  <si>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</si>
  <si>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</si>
  <si>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</si>
  <si>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</si>
  <si>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</si>
  <si>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</si>
  <si>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</si>
  <si>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</si>
  <si>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</si>
  <si>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</si>
  <si>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</si>
  <si>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</si>
  <si>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</si>
  <si>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</si>
  <si>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</si>
  <si>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</si>
  <si>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</si>
  <si>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</si>
  <si>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</si>
  <si>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</si>
  <si>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</si>
  <si>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</si>
  <si>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</si>
  <si>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</si>
  <si>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</si>
  <si>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</si>
  <si>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</si>
  <si>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</si>
  <si>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</si>
  <si>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</si>
  <si>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</si>
  <si>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</si>
  <si>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</si>
  <si>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</si>
  <si>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</si>
  <si>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</si>
  <si>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</si>
  <si>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</si>
  <si>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</si>
  <si>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</si>
  <si>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</si>
  <si>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</si>
  <si>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</si>
  <si>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</si>
  <si>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</si>
  <si>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</si>
  <si>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</si>
  <si>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</si>
  <si>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</si>
  <si>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</si>
  <si>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</si>
  <si>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</si>
  <si>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</si>
  <si>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</si>
  <si>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</si>
  <si>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</si>
  <si>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</si>
  <si>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</si>
  <si>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</si>
  <si>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</si>
  <si>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</si>
  <si>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</si>
  <si>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</si>
  <si>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</si>
  <si>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</si>
  <si>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</si>
  <si>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</si>
  <si>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</si>
  <si>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</si>
  <si>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</si>
  <si>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</si>
  <si>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</si>
  <si>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</si>
  <si>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</si>
  <si>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</si>
  <si>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</si>
  <si>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</si>
  <si>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</si>
  <si>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</si>
  <si>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</si>
  <si>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</si>
  <si>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</si>
  <si>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</si>
  <si>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</si>
  <si>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</si>
  <si>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</si>
  <si>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</si>
  <si>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</si>
  <si>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</si>
  <si>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</si>
  <si>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</si>
  <si>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</si>
  <si>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</si>
  <si>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</si>
  <si>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</si>
  <si>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</si>
  <si>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</si>
  <si>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</si>
  <si>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</si>
  <si>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</si>
  <si>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</si>
  <si>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</si>
  <si>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</si>
  <si>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</si>
  <si>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</si>
  <si>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</si>
  <si>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</si>
  <si>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</si>
  <si>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</si>
  <si>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</si>
  <si>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</si>
  <si>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</si>
  <si>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</si>
  <si>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</si>
  <si>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</si>
  <si>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</si>
  <si>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</si>
  <si>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</si>
  <si>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</si>
  <si>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</si>
  <si>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</si>
  <si>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</si>
  <si>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</si>
  <si>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</si>
  <si>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</si>
  <si>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</si>
  <si>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</si>
  <si>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</si>
  <si>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</si>
  <si>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</si>
  <si>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</si>
  <si>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</si>
  <si>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</si>
  <si>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</si>
  <si>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</si>
  <si>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</si>
  <si>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</si>
  <si>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</si>
  <si>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</si>
  <si>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</si>
  <si>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</si>
  <si>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</si>
  <si>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</si>
  <si>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</si>
  <si>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</si>
  <si>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</si>
  <si>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</si>
  <si>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</si>
  <si>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</si>
  <si>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</si>
  <si>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</si>
  <si>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</si>
  <si>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</si>
  <si>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</si>
  <si>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</si>
  <si>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</si>
  <si>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</si>
  <si>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</si>
  <si>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</si>
  <si>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</si>
  <si>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</si>
  <si>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</si>
  <si>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</si>
  <si>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</si>
  <si>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</si>
  <si>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</si>
  <si>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</si>
  <si>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</si>
  <si>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</si>
  <si>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</si>
  <si>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</si>
  <si>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</si>
  <si>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</si>
  <si>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</si>
  <si>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</si>
  <si>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</si>
  <si>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</si>
  <si>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</si>
  <si>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</si>
  <si>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</si>
  <si>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</si>
  <si>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</si>
  <si>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</si>
  <si>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</si>
  <si>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</si>
  <si>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</si>
  <si>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</si>
  <si>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</si>
  <si>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</si>
  <si>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</si>
  <si>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</si>
  <si>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</si>
  <si>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</si>
  <si>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</si>
  <si>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</si>
  <si>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</si>
  <si>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</si>
  <si>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</si>
  <si>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</si>
  <si>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</si>
  <si>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</si>
  <si>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</si>
  <si>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</si>
  <si>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</si>
  <si>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</si>
  <si>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</si>
  <si>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</si>
  <si>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</si>
  <si>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</si>
  <si>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</si>
  <si>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</si>
  <si>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</si>
  <si>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</si>
  <si>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</si>
  <si>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</si>
  <si>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</si>
  <si>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</si>
  <si>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</si>
  <si>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</si>
  <si>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</si>
  <si>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</si>
  <si>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</si>
  <si>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</si>
  <si>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</si>
  <si>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</si>
  <si>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</si>
  <si>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</si>
  <si>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</si>
  <si>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</si>
  <si>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</si>
  <si>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</si>
  <si>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</si>
  <si>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</si>
  <si>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</si>
  <si>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</si>
  <si>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</si>
  <si>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</si>
  <si>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</si>
  <si>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</si>
  <si>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</si>
  <si>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</si>
  <si>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</si>
  <si>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</si>
  <si>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</si>
  <si>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</si>
  <si>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</si>
  <si>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</si>
  <si>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</si>
  <si>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</si>
  <si>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</si>
  <si>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</si>
  <si>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</si>
  <si>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</si>
  <si>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</si>
  <si>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</si>
  <si>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</si>
  <si>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</si>
  <si>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</si>
  <si>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</si>
  <si>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</si>
  <si>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</si>
  <si>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</si>
  <si>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</si>
  <si>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</si>
  <si>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</si>
  <si>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</si>
  <si>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</si>
  <si>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</si>
  <si>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</si>
  <si>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</si>
  <si>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</si>
  <si>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</si>
  <si>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</si>
  <si>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</si>
  <si>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</si>
  <si>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</si>
  <si>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</si>
  <si>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</si>
  <si>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</si>
  <si>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</si>
  <si>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</si>
  <si>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</si>
  <si>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</si>
  <si>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</si>
  <si>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</si>
  <si>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</si>
  <si>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</si>
  <si>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</si>
  <si>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</si>
  <si>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</si>
  <si>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</si>
  <si>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</si>
  <si>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</si>
  <si>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</si>
  <si>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</si>
  <si>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</si>
  <si>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</si>
  <si>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</si>
  <si>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</si>
  <si>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</si>
  <si>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</si>
  <si>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</si>
  <si>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</si>
  <si>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</si>
  <si>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</si>
  <si>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</si>
  <si>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</si>
  <si>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</si>
  <si>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</si>
  <si>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</si>
  <si>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</si>
  <si>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</si>
  <si>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</si>
  <si>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</si>
  <si>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</si>
  <si>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</si>
  <si>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</si>
  <si>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</si>
  <si>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</si>
  <si>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</si>
  <si>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</si>
  <si>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</si>
  <si>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</si>
  <si>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</si>
  <si>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</si>
  <si>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</si>
  <si>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</si>
  <si>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</si>
  <si>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</si>
  <si>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</si>
  <si>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</si>
  <si>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</si>
  <si>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</si>
  <si>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</si>
  <si>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</si>
  <si>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</si>
  <si>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</si>
  <si>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</si>
  <si>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</si>
  <si>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</si>
  <si>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</si>
  <si>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</si>
  <si>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</si>
  <si>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</si>
  <si>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</si>
  <si>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</si>
  <si>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</si>
  <si>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</si>
  <si>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</si>
  <si>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</si>
  <si>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</si>
  <si>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</si>
  <si>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</si>
  <si>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</si>
  <si>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</si>
  <si>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</si>
  <si>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</si>
  <si>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</si>
  <si>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</si>
  <si>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</si>
  <si>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</si>
  <si>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</si>
  <si>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</si>
  <si>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</si>
  <si>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</si>
  <si>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</si>
  <si>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</si>
  <si>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</si>
  <si>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</si>
  <si>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</si>
  <si>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</si>
  <si>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</si>
  <si>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</si>
  <si>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</si>
  <si>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</si>
  <si>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</si>
  <si>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</si>
  <si>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</si>
  <si>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</si>
  <si>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</si>
  <si>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</si>
  <si>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</si>
  <si>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</si>
  <si>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</si>
  <si>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</si>
  <si>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</si>
  <si>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</si>
  <si>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</si>
  <si>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</si>
  <si>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</si>
  <si>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</si>
  <si>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</si>
  <si>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</si>
  <si>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</si>
  <si>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</si>
  <si>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</si>
  <si>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</si>
  <si>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</si>
  <si>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</si>
  <si>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</si>
  <si>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</si>
  <si>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</si>
  <si>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</si>
  <si>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</si>
  <si>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</si>
  <si>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</si>
  <si>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</si>
  <si>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</si>
  <si>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</si>
  <si>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</si>
  <si>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</si>
  <si>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</si>
  <si>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</si>
  <si>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</si>
  <si>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</si>
  <si>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</si>
  <si>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</si>
  <si>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</si>
  <si>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</si>
  <si>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</si>
  <si>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</si>
  <si>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</si>
  <si>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</si>
  <si>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</si>
  <si>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</si>
  <si>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</si>
  <si>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</si>
  <si>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</si>
  <si>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</si>
  <si>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</si>
  <si>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</si>
  <si>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</si>
  <si>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</si>
  <si>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</si>
  <si>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</si>
  <si>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</si>
  <si>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</si>
  <si>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</si>
  <si>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</si>
  <si>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</si>
  <si>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</si>
  <si>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</si>
  <si>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</si>
  <si>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</si>
  <si>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</si>
  <si>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</si>
  <si>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</si>
  <si>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</si>
  <si>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</si>
  <si>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</si>
  <si>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</si>
  <si>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</si>
  <si>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</si>
  <si>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</si>
  <si>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</si>
  <si>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</si>
  <si>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</si>
  <si>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</si>
  <si>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</si>
  <si>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</si>
  <si>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</si>
  <si>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</si>
  <si>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</si>
  <si>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</si>
  <si>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</si>
  <si>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</si>
  <si>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</si>
  <si>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</si>
  <si>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</si>
  <si>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</si>
  <si>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</si>
  <si>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</si>
  <si>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</si>
  <si>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</si>
  <si>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</si>
  <si>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</si>
  <si>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</si>
  <si>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</si>
  <si>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</si>
  <si>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</si>
  <si>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</si>
  <si>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</si>
  <si>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</si>
  <si>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</si>
  <si>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</si>
  <si>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</si>
  <si>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</si>
  <si>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</si>
  <si>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</si>
  <si>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</si>
  <si>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</si>
  <si>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</si>
  <si>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</si>
  <si>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</si>
  <si>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</si>
  <si>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</si>
  <si>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</si>
  <si>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</si>
  <si>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</si>
  <si>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</si>
  <si>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</si>
  <si>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</si>
  <si>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</si>
  <si>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</si>
  <si>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</si>
  <si>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</si>
  <si>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</si>
  <si>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</si>
  <si>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</si>
  <si>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</si>
  <si>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</si>
  <si>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</si>
  <si>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</si>
  <si>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</si>
  <si>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</si>
  <si>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</si>
  <si>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</si>
  <si>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</si>
  <si>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</si>
  <si>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</si>
  <si>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</si>
  <si>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</si>
  <si>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</si>
  <si>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</si>
  <si>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</si>
  <si>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</si>
  <si>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</si>
  <si>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</si>
  <si>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</si>
  <si>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</si>
  <si>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</si>
  <si>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</si>
  <si>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</si>
  <si>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</si>
  <si>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</si>
  <si>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</si>
  <si>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</si>
  <si>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</si>
  <si>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</si>
  <si>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</si>
  <si>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</si>
  <si>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</si>
  <si>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</si>
  <si>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</si>
  <si>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</si>
  <si>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</si>
  <si>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</si>
  <si>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</si>
  <si>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</si>
  <si>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</si>
  <si>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</si>
  <si>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</si>
  <si>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</si>
  <si>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</si>
  <si>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</si>
  <si>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</si>
  <si>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</si>
  <si>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</si>
  <si>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</si>
  <si>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</si>
  <si>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</si>
  <si>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</si>
  <si>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</si>
  <si>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</si>
  <si>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</si>
  <si>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</si>
  <si>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</si>
  <si>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</si>
  <si>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</si>
  <si>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</si>
  <si>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</si>
  <si>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</si>
  <si>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</si>
  <si>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</si>
  <si>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</si>
  <si>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</si>
  <si>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</si>
  <si>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</si>
  <si>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</si>
  <si>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</si>
  <si>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</si>
  <si>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</si>
  <si>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</si>
  <si>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</si>
  <si>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</si>
  <si>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</si>
  <si>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</si>
  <si>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</si>
  <si>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</si>
  <si>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</si>
  <si>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</si>
  <si>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</si>
  <si>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</si>
  <si>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</si>
  <si>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</si>
  <si>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</si>
  <si>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</si>
  <si>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</si>
  <si>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</si>
  <si>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</si>
  <si>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</si>
  <si>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</si>
  <si>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</si>
  <si>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</si>
  <si>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</si>
  <si>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</si>
  <si>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</si>
  <si>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</si>
  <si>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</si>
  <si>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</si>
  <si>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</si>
  <si>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</si>
  <si>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</si>
  <si>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</si>
  <si>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</si>
  <si>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</si>
  <si>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</si>
  <si>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</si>
  <si>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</si>
  <si>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</si>
  <si>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</si>
  <si>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</si>
  <si>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</si>
  <si>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</si>
  <si>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</si>
  <si>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</si>
  <si>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</si>
  <si>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</si>
  <si>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</si>
  <si>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</si>
  <si>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</si>
  <si>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</si>
  <si>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</si>
  <si>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</si>
  <si>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</si>
  <si>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</si>
  <si>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</si>
  <si>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</si>
  <si>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</si>
  <si>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</si>
  <si>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</si>
  <si>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</si>
  <si>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</si>
  <si>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</si>
  <si>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</si>
  <si>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</si>
  <si>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</si>
  <si>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</si>
  <si>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</si>
  <si>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</si>
  <si>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</si>
  <si>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</si>
  <si>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</si>
  <si>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</si>
  <si>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</si>
  <si>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</si>
  <si>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</si>
  <si>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</si>
  <si>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</si>
  <si>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</si>
  <si>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</si>
  <si>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</si>
  <si>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</si>
  <si>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</si>
  <si>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</si>
  <si>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</si>
  <si>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</si>
  <si>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</si>
  <si>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</si>
  <si>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</si>
  <si>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</si>
  <si>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</si>
  <si>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</si>
  <si>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</si>
  <si>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</si>
  <si>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</si>
  <si>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</si>
  <si>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</si>
  <si>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</si>
  <si>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</si>
  <si>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</si>
  <si>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</si>
  <si>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</si>
  <si>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</si>
  <si>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</si>
  <si>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</si>
  <si>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</si>
  <si>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</si>
  <si>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</si>
  <si>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</si>
  <si>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</si>
  <si>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</si>
  <si>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</si>
  <si>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</si>
  <si>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</si>
  <si>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</si>
  <si>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</si>
  <si>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</si>
  <si>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</si>
  <si>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</si>
  <si>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</si>
  <si>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</si>
  <si>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</si>
  <si>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</si>
  <si>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</si>
  <si>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</si>
  <si>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</si>
  <si>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</si>
  <si>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</si>
  <si>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</si>
  <si>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</si>
  <si>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</si>
  <si>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</si>
  <si>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</si>
  <si>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</si>
  <si>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</si>
  <si>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</si>
  <si>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</si>
  <si>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</si>
  <si>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</si>
  <si>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</si>
  <si>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</si>
  <si>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</si>
  <si>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</si>
  <si>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</si>
  <si>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</si>
  <si>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</si>
  <si>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</si>
  <si>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</si>
  <si>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</si>
  <si>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</si>
  <si>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</si>
  <si>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</si>
  <si>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</si>
  <si>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</si>
  <si>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</si>
  <si>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</si>
  <si>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</si>
  <si>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</si>
  <si>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</si>
  <si>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</si>
  <si>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</si>
  <si>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</si>
  <si>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</si>
  <si>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</si>
  <si>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</si>
  <si>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</si>
  <si>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</si>
  <si>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</si>
  <si>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</si>
  <si>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</si>
  <si>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</si>
  <si>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</si>
  <si>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</si>
  <si>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</si>
  <si>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</si>
  <si>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</si>
  <si>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</si>
  <si>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</si>
  <si>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</si>
  <si>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</si>
  <si>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</si>
  <si>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</si>
  <si>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</si>
  <si>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</si>
  <si>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</si>
  <si>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</si>
  <si>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</si>
  <si>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</si>
  <si>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</si>
  <si>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</si>
  <si>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</si>
  <si>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</si>
  <si>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</si>
  <si>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</si>
  <si>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</si>
  <si>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</si>
  <si>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</si>
  <si>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</si>
  <si>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</si>
  <si>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</si>
  <si>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</si>
  <si>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</si>
  <si>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</si>
  <si>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</si>
  <si>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</si>
  <si>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</si>
  <si>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</si>
  <si>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</si>
  <si>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</si>
  <si>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</si>
  <si>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</si>
  <si>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</si>
  <si>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</si>
  <si>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</si>
  <si>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</si>
  <si>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</si>
  <si>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</si>
  <si>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</si>
  <si>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</si>
  <si>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</si>
  <si>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</si>
  <si>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</si>
  <si>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</si>
  <si>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</si>
  <si>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</si>
  <si>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</si>
  <si>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</si>
  <si>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</si>
  <si>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</si>
  <si>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</si>
  <si>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</si>
  <si>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</si>
  <si>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</si>
  <si>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</si>
  <si>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</si>
  <si>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</si>
  <si>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</si>
  <si>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</si>
  <si>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</si>
  <si>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</si>
  <si>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</si>
  <si>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</si>
  <si>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</si>
  <si>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</si>
  <si>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</si>
  <si>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</si>
  <si>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</si>
  <si>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</si>
  <si>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</si>
  <si>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</si>
  <si>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</si>
  <si>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</si>
  <si>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</si>
  <si>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</si>
  <si>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</si>
  <si>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</si>
  <si>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</si>
  <si>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</si>
  <si>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</si>
  <si>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</si>
  <si>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</si>
  <si>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</si>
  <si>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</si>
  <si>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</si>
  <si>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</si>
  <si>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</si>
  <si>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</si>
  <si>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</si>
  <si>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</si>
  <si>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</si>
  <si>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</si>
  <si>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</si>
  <si>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</si>
  <si>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</si>
  <si>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</si>
  <si>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</si>
  <si>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</si>
  <si>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</si>
  <si>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</si>
  <si>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</si>
  <si>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</si>
  <si>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</si>
  <si>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</si>
  <si>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</si>
  <si>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</si>
  <si>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</si>
  <si>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</si>
  <si>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</si>
  <si>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</si>
  <si>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</si>
  <si>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</si>
  <si>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</si>
  <si>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</si>
  <si>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</si>
  <si>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</si>
  <si>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</si>
  <si>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</si>
  <si>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</si>
  <si>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</si>
  <si>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</si>
  <si>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</si>
  <si>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</si>
  <si>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</si>
  <si>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</si>
  <si>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</si>
  <si>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</si>
  <si>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</si>
  <si>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</si>
  <si>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</si>
  <si>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</si>
  <si>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</si>
  <si>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</si>
  <si>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</si>
  <si>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</si>
  <si>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</si>
  <si>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</si>
  <si>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</si>
  <si>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</si>
  <si>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</si>
  <si>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</si>
  <si>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</si>
  <si>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</si>
  <si>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</si>
  <si>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</si>
  <si>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</si>
  <si>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</si>
  <si>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</si>
  <si>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</si>
  <si>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</si>
  <si>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</si>
  <si>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</si>
  <si>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</si>
  <si>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</si>
  <si>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</si>
  <si>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</si>
  <si>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</si>
  <si>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</si>
  <si>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</si>
  <si>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</si>
  <si>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</si>
  <si>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</si>
  <si>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</si>
  <si>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</si>
  <si>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</si>
  <si>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</si>
  <si>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</si>
  <si>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</si>
  <si>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</si>
  <si>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</si>
  <si>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</si>
  <si>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</si>
  <si>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</si>
  <si>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</si>
  <si>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</si>
  <si>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</si>
  <si>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</si>
  <si>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</si>
  <si>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</si>
  <si>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</si>
  <si>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</si>
  <si>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</si>
  <si>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</si>
  <si>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</si>
  <si>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</si>
  <si>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</si>
  <si>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</si>
  <si>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</si>
  <si>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</si>
  <si>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</si>
  <si>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</si>
  <si>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</si>
  <si>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</si>
  <si>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</si>
  <si>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</si>
  <si>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</si>
  <si>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</si>
  <si>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</si>
  <si>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</si>
  <si>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</si>
  <si>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</si>
  <si>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</si>
  <si>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</si>
  <si>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</si>
  <si>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</si>
  <si>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</si>
  <si>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</si>
  <si>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</si>
  <si>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</si>
  <si>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</si>
  <si>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</si>
  <si>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</si>
  <si>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</si>
  <si>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</si>
  <si>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</si>
  <si>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</si>
  <si>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</si>
  <si>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</si>
  <si>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</si>
  <si>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</si>
  <si>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</si>
  <si>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</si>
  <si>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</si>
  <si>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</si>
  <si>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</si>
  <si>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</si>
  <si>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</si>
  <si>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</si>
  <si>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</si>
  <si>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</si>
  <si>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</si>
  <si>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</si>
  <si>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</si>
  <si>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</si>
  <si>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</si>
  <si>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</si>
  <si>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</si>
  <si>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</si>
  <si>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</si>
  <si>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</si>
  <si>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</si>
  <si>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</si>
  <si>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</si>
  <si>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</si>
  <si>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</si>
  <si>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</si>
  <si>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</si>
  <si>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</si>
  <si>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</si>
  <si>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</si>
  <si>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</si>
  <si>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</si>
  <si>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</si>
  <si>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</si>
  <si>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</si>
  <si>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</si>
  <si>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</si>
  <si>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</si>
  <si>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</si>
  <si>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</si>
  <si>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</si>
  <si>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</si>
  <si>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</si>
  <si>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</si>
  <si>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</si>
  <si>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</si>
  <si>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</si>
  <si>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</si>
  <si>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</si>
  <si>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</si>
  <si>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</si>
  <si>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</si>
  <si>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</si>
  <si>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</si>
  <si>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</si>
  <si>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</si>
  <si>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</si>
  <si>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</si>
  <si>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</si>
  <si>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</si>
  <si>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</si>
  <si>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</si>
  <si>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</si>
  <si>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</si>
  <si>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</si>
  <si>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</si>
  <si>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</si>
  <si>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</si>
  <si>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</si>
  <si>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</si>
  <si>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</si>
  <si>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</si>
  <si>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</si>
  <si>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</si>
  <si>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</si>
  <si>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</si>
  <si>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</si>
  <si>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</si>
  <si>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</si>
  <si>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</si>
  <si>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</si>
  <si>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</si>
  <si>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</si>
  <si>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</si>
  <si>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</si>
  <si>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</si>
  <si>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</si>
  <si>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</si>
  <si>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</si>
  <si>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</si>
  <si>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</si>
  <si>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</si>
  <si>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</si>
  <si>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</si>
  <si>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</si>
  <si>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</si>
  <si>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</si>
  <si>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</si>
  <si>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</si>
  <si>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</si>
  <si>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</si>
  <si>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</si>
  <si>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</si>
  <si>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</si>
  <si>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</si>
  <si>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</si>
  <si>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</si>
  <si>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</si>
  <si>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</si>
  <si>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</si>
  <si>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</si>
  <si>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</si>
  <si>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</si>
  <si>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</si>
  <si>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</si>
  <si>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</si>
  <si>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</si>
  <si>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</si>
  <si>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</si>
  <si>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</si>
  <si>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</si>
  <si>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</si>
  <si>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</si>
  <si>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</si>
  <si>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</si>
  <si>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</si>
  <si>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</si>
  <si>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</si>
  <si>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</si>
  <si>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</si>
  <si>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</si>
  <si>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</si>
  <si>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</si>
  <si>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</si>
  <si>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</si>
  <si>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</si>
  <si>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</si>
  <si>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</si>
  <si>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</si>
  <si>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</si>
  <si>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</si>
  <si>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</si>
  <si>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</si>
  <si>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</si>
  <si>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</si>
  <si>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</si>
  <si>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</si>
  <si>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</si>
  <si>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</si>
  <si>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</si>
  <si>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</si>
  <si>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</si>
  <si>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</si>
  <si>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</si>
  <si>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</si>
  <si>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</si>
  <si>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</si>
  <si>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</si>
  <si>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</si>
  <si>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</si>
  <si>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</si>
  <si>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</si>
  <si>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</si>
  <si>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</si>
  <si>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</si>
  <si>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</si>
  <si>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</si>
  <si>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</si>
  <si>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</si>
  <si>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</si>
  <si>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</si>
  <si>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</si>
  <si>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</si>
  <si>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</si>
  <si>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</si>
  <si>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</si>
  <si>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</si>
  <si>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</si>
  <si>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</si>
  <si>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</si>
  <si>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</si>
  <si>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</si>
  <si>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</si>
  <si>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</si>
  <si>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</si>
  <si>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</si>
  <si>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</si>
  <si>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</si>
  <si>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</si>
  <si>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</si>
  <si>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</si>
  <si>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</si>
  <si>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</si>
  <si>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</si>
  <si>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</si>
  <si>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</si>
  <si>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</si>
  <si>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</si>
  <si>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</si>
  <si>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</si>
  <si>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</si>
  <si>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</si>
  <si>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</si>
  <si>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</si>
  <si>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</si>
  <si>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</si>
  <si>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</si>
  <si>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</si>
  <si>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</si>
  <si>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</si>
  <si>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</si>
  <si>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</si>
  <si>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</si>
  <si>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</si>
  <si>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</si>
  <si>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</si>
  <si>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</si>
  <si>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</si>
  <si>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</si>
  <si>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</si>
  <si>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</si>
  <si>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</si>
  <si>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</si>
  <si>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</si>
  <si>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</si>
  <si>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</si>
  <si>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</si>
  <si>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</si>
  <si>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</si>
  <si>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</si>
  <si>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</si>
  <si>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</si>
  <si>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</si>
  <si>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</si>
  <si>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</si>
  <si>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</si>
  <si>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</si>
  <si>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</si>
  <si>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</si>
  <si>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</si>
  <si>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</si>
  <si>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</si>
  <si>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</si>
  <si>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</si>
  <si>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</si>
  <si>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</si>
  <si>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</si>
  <si>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</si>
  <si>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</si>
  <si>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</si>
  <si>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</si>
  <si>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</si>
  <si>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</si>
  <si>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</si>
  <si>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</si>
  <si>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</si>
  <si>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</si>
  <si>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</si>
  <si>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</si>
  <si>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</si>
  <si>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</si>
  <si>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</si>
  <si>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</si>
  <si>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</si>
  <si>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</si>
  <si>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</si>
  <si>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</si>
  <si>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</si>
  <si>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</si>
  <si>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</si>
  <si>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</si>
  <si>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</si>
  <si>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</si>
  <si>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</si>
  <si>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</si>
  <si>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</si>
  <si>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</si>
  <si>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</si>
  <si>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</si>
  <si>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</si>
  <si>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</si>
  <si>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</si>
  <si>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</si>
  <si>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</si>
  <si>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</si>
  <si>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</si>
  <si>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</si>
  <si>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</si>
  <si>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</si>
  <si>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</si>
  <si>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</si>
  <si>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</si>
  <si>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</si>
  <si>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</si>
  <si>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</si>
  <si>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</si>
  <si>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</si>
  <si>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</si>
  <si>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</si>
  <si>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</si>
  <si>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</si>
  <si>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</si>
  <si>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</si>
  <si>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</si>
  <si>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</si>
  <si>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</si>
  <si>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</si>
  <si>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</si>
  <si>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</si>
  <si>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</si>
  <si>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</si>
  <si>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</si>
  <si>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</si>
  <si>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</si>
  <si>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</si>
  <si>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</si>
  <si>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</si>
  <si>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</si>
  <si>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</si>
  <si>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</si>
  <si>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</si>
  <si>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</si>
  <si>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</si>
  <si>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</si>
  <si>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</si>
  <si>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</si>
  <si>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</si>
  <si>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</si>
  <si>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</si>
  <si>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</si>
  <si>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</si>
  <si>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</si>
  <si>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</si>
  <si>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</si>
  <si>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</si>
  <si>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</si>
  <si>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</si>
  <si>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</si>
  <si>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</si>
  <si>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</si>
  <si>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</si>
  <si>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</si>
  <si>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</si>
  <si>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</si>
  <si>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</si>
  <si>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</si>
  <si>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</si>
  <si>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</si>
  <si>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</si>
  <si>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</si>
  <si>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</si>
  <si>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</si>
  <si>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</si>
  <si>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</si>
  <si>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</si>
  <si>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</si>
  <si>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</si>
  <si>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</si>
  <si>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</si>
  <si>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</si>
  <si>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</si>
  <si>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</si>
  <si>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</si>
  <si>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</si>
  <si>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</si>
  <si>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</si>
  <si>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</si>
  <si>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</si>
  <si>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</si>
  <si>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</si>
  <si>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</si>
  <si>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</si>
  <si>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</si>
  <si>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</si>
  <si>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</si>
  <si>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</si>
  <si>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</si>
  <si>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</si>
  <si>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</si>
  <si>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</si>
  <si>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</si>
  <si>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</si>
  <si>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</si>
  <si>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</si>
  <si>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</si>
  <si>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</si>
  <si>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</si>
  <si>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</si>
  <si>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</si>
  <si>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</si>
  <si>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</si>
  <si>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</si>
  <si>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</si>
  <si>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</si>
  <si>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</si>
  <si>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</si>
  <si>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</si>
  <si>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</si>
  <si>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</si>
  <si>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</si>
  <si>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</si>
  <si>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</si>
  <si>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</si>
  <si>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</si>
  <si>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</si>
  <si>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</si>
  <si>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</si>
  <si>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</si>
  <si>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</si>
  <si>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</si>
  <si>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</si>
  <si>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</si>
  <si>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</si>
  <si>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</si>
  <si>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</si>
  <si>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</si>
  <si>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</si>
  <si>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</si>
  <si>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</si>
  <si>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</si>
  <si>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</si>
  <si>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</si>
  <si>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</si>
  <si>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</si>
  <si>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</si>
  <si>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</si>
  <si>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</si>
  <si>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</si>
  <si>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</si>
  <si>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</si>
  <si>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</si>
  <si>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</si>
  <si>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</si>
  <si>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</si>
  <si>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</si>
  <si>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</si>
  <si>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</si>
  <si>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</si>
  <si>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</si>
  <si>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</si>
  <si>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</si>
  <si>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</si>
  <si>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</si>
  <si>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</si>
  <si>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</si>
  <si>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</si>
  <si>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</si>
  <si>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</si>
  <si>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</si>
  <si>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</si>
  <si>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</si>
  <si>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</si>
  <si>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</si>
  <si>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</si>
  <si>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</si>
  <si>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</si>
  <si>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</si>
  <si>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</si>
  <si>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</si>
  <si>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</si>
  <si>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</si>
  <si>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</si>
  <si>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</si>
  <si>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</si>
  <si>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</si>
  <si>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</si>
  <si>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</si>
  <si>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</si>
  <si>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</si>
  <si>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</si>
  <si>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</si>
  <si>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</si>
  <si>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</si>
  <si>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</si>
  <si>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</si>
  <si>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</si>
  <si>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</si>
  <si>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</si>
  <si>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</si>
  <si>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</si>
  <si>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</si>
  <si>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</si>
  <si>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</si>
  <si>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</si>
  <si>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</si>
  <si>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</si>
  <si>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</si>
  <si>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</si>
  <si>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</si>
  <si>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</si>
  <si>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</si>
  <si>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</si>
  <si>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</si>
  <si>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</si>
  <si>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</si>
  <si>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</si>
  <si>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</si>
  <si>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</si>
  <si>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</si>
  <si>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</si>
  <si>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</si>
  <si>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</si>
  <si>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</si>
  <si>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</si>
  <si>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</si>
  <si>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</si>
  <si>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</si>
  <si>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</si>
  <si>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</si>
  <si>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</si>
  <si>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</si>
  <si>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</si>
  <si>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</si>
  <si>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</si>
  <si>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</si>
  <si>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</si>
  <si>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</si>
  <si>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</si>
  <si>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</si>
  <si>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</si>
  <si>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</si>
  <si>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</si>
  <si>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</si>
  <si>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</si>
  <si>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</si>
  <si>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</si>
  <si>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</si>
  <si>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</si>
  <si>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</si>
  <si>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</si>
  <si>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</si>
  <si>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</si>
  <si>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</si>
  <si>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</si>
  <si>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</si>
  <si>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</si>
  <si>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</si>
  <si>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</si>
  <si>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</si>
  <si>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</si>
  <si>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</si>
  <si>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</si>
  <si>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</si>
  <si>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</si>
  <si>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</si>
  <si>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</si>
  <si>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</si>
  <si>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</si>
  <si>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</si>
  <si>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</si>
  <si>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</si>
  <si>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</si>
  <si>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</si>
  <si>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</si>
  <si>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</si>
  <si>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</si>
  <si>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</si>
  <si>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</si>
  <si>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</si>
  <si>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</si>
  <si>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</si>
  <si>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</si>
  <si>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INSTITUTO COLOMBIANO DE BIENESTAR FAMILIAR</t>
  </si>
  <si>
    <t>320</t>
  </si>
  <si>
    <t>EUGENIA VICTORIA ROJAS DE BAHAMON</t>
  </si>
  <si>
    <t>CRA 3 # 42-91 CASA CLUB</t>
  </si>
  <si>
    <t>2762372</t>
  </si>
  <si>
    <t>fundacionimix@gmail.com</t>
  </si>
  <si>
    <t>802</t>
  </si>
  <si>
    <t>PRESTAR EL SERVICIO DE DESARROLLO INFANTIL EN MEDIO FAMILIAR -DIMF- DE CONFORMIDAD CON EL MANUAL OPERATIVO DE LA MODALIDAD FAMILIAR Y LAS DIRECTRICES ESTABLECIDAS POR EL ICBF, EN ARMONIA CON LA POLÍTICA DE ESTADO PARA EL DESARROLLO INTEGRAL DE LA PRIMERA INFANCIA DE CERO A SIEMPRE</t>
  </si>
  <si>
    <t>159</t>
  </si>
  <si>
    <t>208</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</si>
  <si>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</si>
  <si>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</si>
  <si>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707</t>
  </si>
  <si>
    <t>PRESTAR EL SERVICIO DE EDUCACIÓN INICIAL EN EL MARCO DE LA ATENCIÓN INTEGRAL A NIÑAS Y NIÑOS MENORES DE 5 AÑOS, O HASTA SU INGRESO AL GRADO DE TRANSICIÓN, DE CONFORMIDAD CON LOS MANUALES OPERATIVOS DE LA MODALIDAD Y LAS DIRECTRICES ESTABLECIDAS POR EL ICBF, EN ARMONIA CON LA POLÍTICA DE ESTADO PARA EL DESARROLLO INTEGRAL DE LA PRIMERA INFANCIA “DE CERO A SIEMPRE”, EN EL SERVICIO CENTROS DE DESARROLLO INFANTIL.</t>
  </si>
  <si>
    <t>2021-99-10002087</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</si>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</sst>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G1" zoomScale="60" zoomScaleNormal="60" zoomScaleSheetLayoutView="40" zoomScalePageLayoutView="40" workbookViewId="0">
      <selection activeCell="K21" sqref="K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6" t="s">
        <v>2653</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238" t="str">
        <f>HYPERLINK("#MI_Oferente_Singular!A114","CAPACIDAD RESIDUAL")</f>
        <v>CAPACIDAD RESIDUAL</v>
      </c>
      <c r="F8" s="239"/>
      <c r="G8" s="240"/>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238" t="str">
        <f>HYPERLINK("#MI_Oferente_Singular!A162","TALENTO HUMANO")</f>
        <v>TALENTO HUMANO</v>
      </c>
      <c r="F9" s="239"/>
      <c r="G9" s="240"/>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238" t="str">
        <f>HYPERLINK("#MI_Oferente_Singular!F162","INFRAESTRUCTURA")</f>
        <v>INFRAESTRUCTURA</v>
      </c>
      <c r="F10" s="239"/>
      <c r="G10" s="240"/>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4" t="s">
        <v>2690</v>
      </c>
      <c r="D15" s="35"/>
      <c r="E15" s="35"/>
      <c r="F15" s="5"/>
      <c r="G15" s="32" t="s">
        <v>1168</v>
      </c>
      <c r="H15" s="103" t="s">
        <v>1142</v>
      </c>
      <c r="I15" s="32" t="s">
        <v>2624</v>
      </c>
      <c r="J15" s="108" t="s">
        <v>2626</v>
      </c>
      <c r="L15" s="222" t="s">
        <v>8</v>
      </c>
      <c r="M15" s="222"/>
      <c r="N15" s="126"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1" t="s">
        <v>2639</v>
      </c>
      <c r="I19" s="138" t="s">
        <v>11</v>
      </c>
      <c r="J19" s="139" t="s">
        <v>10</v>
      </c>
      <c r="K19" s="139" t="s">
        <v>2609</v>
      </c>
      <c r="L19" s="139" t="s">
        <v>1161</v>
      </c>
      <c r="M19" s="139" t="s">
        <v>1162</v>
      </c>
      <c r="N19" s="140" t="s">
        <v>2610</v>
      </c>
      <c r="O19" s="135"/>
      <c r="Q19" s="51"/>
      <c r="R19" s="51"/>
    </row>
    <row r="20" spans="1:23" ht="30" customHeight="1" x14ac:dyDescent="0.25">
      <c r="A20" s="9"/>
      <c r="B20" s="109">
        <v>900265071</v>
      </c>
      <c r="C20" s="5"/>
      <c r="D20" s="73"/>
      <c r="E20" s="5"/>
      <c r="F20" s="5"/>
      <c r="G20" s="5"/>
      <c r="H20" s="241"/>
      <c r="I20" s="147" t="s">
        <v>1142</v>
      </c>
      <c r="J20" s="148" t="s">
        <v>1145</v>
      </c>
      <c r="K20" s="149">
        <v>1871135650</v>
      </c>
      <c r="L20" s="150"/>
      <c r="M20" s="150">
        <v>44561</v>
      </c>
      <c r="N20" s="133">
        <f>+(M20-L20)/30</f>
        <v>1485.3666666666666</v>
      </c>
      <c r="O20" s="136"/>
      <c r="U20" s="132"/>
      <c r="V20" s="105">
        <f ca="1">NOW()</f>
        <v>44194.941577314814</v>
      </c>
      <c r="W20" s="105">
        <f ca="1">NOW()</f>
        <v>44194.941577314814</v>
      </c>
    </row>
    <row r="21" spans="1:23" ht="30" customHeight="1" outlineLevel="1" x14ac:dyDescent="0.25">
      <c r="A21" s="9"/>
      <c r="B21" s="71"/>
      <c r="C21" s="5"/>
      <c r="D21" s="5"/>
      <c r="E21" s="5"/>
      <c r="F21" s="5"/>
      <c r="G21" s="5"/>
      <c r="H21" s="70"/>
      <c r="I21" s="147" t="s">
        <v>1142</v>
      </c>
      <c r="J21" s="148" t="s">
        <v>1146</v>
      </c>
      <c r="K21" s="149"/>
      <c r="L21" s="150"/>
      <c r="M21" s="150"/>
      <c r="N21" s="133">
        <f t="shared" ref="N21:N35" si="0">+(M21-L21)/30</f>
        <v>0</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7"/>
      <c r="I37" s="128"/>
      <c r="J37" s="128"/>
      <c r="K37" s="128"/>
      <c r="L37" s="128"/>
      <c r="M37" s="128"/>
      <c r="N37" s="128"/>
      <c r="O37" s="129"/>
    </row>
    <row r="38" spans="1:16" ht="21" customHeight="1" x14ac:dyDescent="0.25">
      <c r="A38" s="9"/>
      <c r="B38" s="236" t="str">
        <f>VLOOKUP(B20,EAS!A2:B1439,2,0)</f>
        <v>FUNDACION IMIX</v>
      </c>
      <c r="C38" s="236"/>
      <c r="D38" s="236"/>
      <c r="E38" s="236"/>
      <c r="F38" s="236"/>
      <c r="G38" s="5"/>
      <c r="H38" s="130"/>
      <c r="I38" s="245" t="s">
        <v>7</v>
      </c>
      <c r="J38" s="245"/>
      <c r="K38" s="245"/>
      <c r="L38" s="245"/>
      <c r="M38" s="245"/>
      <c r="N38" s="245"/>
      <c r="O38" s="131"/>
    </row>
    <row r="39" spans="1:16" ht="42.95" customHeight="1" thickBot="1" x14ac:dyDescent="0.3">
      <c r="A39" s="10"/>
      <c r="B39" s="11"/>
      <c r="C39" s="11"/>
      <c r="D39" s="11"/>
      <c r="E39" s="11"/>
      <c r="F39" s="11"/>
      <c r="G39" s="11"/>
      <c r="H39" s="10"/>
      <c r="I39" s="231" t="s">
        <v>2691</v>
      </c>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6"/>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6"/>
    </row>
    <row r="44" spans="1:16" ht="15" customHeight="1" x14ac:dyDescent="0.25">
      <c r="A44" s="183" t="s">
        <v>2654</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1" t="s">
        <v>2676</v>
      </c>
      <c r="C48" s="112" t="s">
        <v>31</v>
      </c>
      <c r="D48" s="110" t="s">
        <v>2684</v>
      </c>
      <c r="E48" s="143">
        <v>43484</v>
      </c>
      <c r="F48" s="143">
        <v>43822</v>
      </c>
      <c r="G48" s="158">
        <f>IF(AND(E48&lt;&gt;"",F48&lt;&gt;""),((F48-E48)/30),"")</f>
        <v>11.266666666666667</v>
      </c>
      <c r="H48" s="117" t="s">
        <v>2683</v>
      </c>
      <c r="I48" s="113" t="s">
        <v>986</v>
      </c>
      <c r="J48" s="113" t="s">
        <v>987</v>
      </c>
      <c r="K48" s="121">
        <v>3511796093</v>
      </c>
      <c r="L48" s="114" t="s">
        <v>1148</v>
      </c>
      <c r="M48" s="115">
        <v>1</v>
      </c>
      <c r="N48" s="114" t="s">
        <v>27</v>
      </c>
      <c r="O48" s="114" t="s">
        <v>1148</v>
      </c>
      <c r="P48" s="78"/>
    </row>
    <row r="49" spans="1:16" s="6" customFormat="1" ht="24.75" customHeight="1" x14ac:dyDescent="0.25">
      <c r="A49" s="141">
        <v>2</v>
      </c>
      <c r="B49" s="111" t="s">
        <v>2676</v>
      </c>
      <c r="C49" s="112" t="s">
        <v>31</v>
      </c>
      <c r="D49" s="110" t="s">
        <v>2688</v>
      </c>
      <c r="E49" s="143">
        <v>43085</v>
      </c>
      <c r="F49" s="143">
        <v>43404</v>
      </c>
      <c r="G49" s="158">
        <f t="shared" ref="G49:G50" si="2">IF(AND(E49&lt;&gt;"",F49&lt;&gt;""),((F49-E49)/30),"")</f>
        <v>10.633333333333333</v>
      </c>
      <c r="H49" s="117" t="s">
        <v>2689</v>
      </c>
      <c r="I49" s="113" t="s">
        <v>986</v>
      </c>
      <c r="J49" s="119" t="s">
        <v>987</v>
      </c>
      <c r="K49" s="121">
        <v>1676868093</v>
      </c>
      <c r="L49" s="114" t="s">
        <v>1148</v>
      </c>
      <c r="M49" s="115">
        <v>1</v>
      </c>
      <c r="N49" s="114" t="s">
        <v>27</v>
      </c>
      <c r="O49" s="114" t="s">
        <v>1148</v>
      </c>
      <c r="P49" s="78"/>
    </row>
    <row r="50" spans="1:16" s="6" customFormat="1" ht="24.75" customHeight="1" x14ac:dyDescent="0.25">
      <c r="A50" s="141">
        <v>3</v>
      </c>
      <c r="B50" s="111" t="s">
        <v>2676</v>
      </c>
      <c r="C50" s="112" t="s">
        <v>31</v>
      </c>
      <c r="D50" s="110" t="s">
        <v>2682</v>
      </c>
      <c r="E50" s="143">
        <v>42718</v>
      </c>
      <c r="F50" s="143">
        <v>43084</v>
      </c>
      <c r="G50" s="158">
        <f t="shared" si="2"/>
        <v>12.2</v>
      </c>
      <c r="H50" s="117" t="s">
        <v>2686</v>
      </c>
      <c r="I50" s="113" t="s">
        <v>986</v>
      </c>
      <c r="J50" s="119" t="s">
        <v>987</v>
      </c>
      <c r="K50" s="121">
        <v>7066502700</v>
      </c>
      <c r="L50" s="114" t="s">
        <v>1148</v>
      </c>
      <c r="M50" s="115">
        <v>1</v>
      </c>
      <c r="N50" s="114" t="s">
        <v>27</v>
      </c>
      <c r="O50" s="114" t="s">
        <v>1148</v>
      </c>
      <c r="P50" s="78"/>
    </row>
    <row r="51" spans="1:16" s="6" customFormat="1" ht="24.75" customHeight="1" outlineLevel="1" x14ac:dyDescent="0.25">
      <c r="A51" s="141">
        <v>4</v>
      </c>
      <c r="B51" s="111" t="s">
        <v>2676</v>
      </c>
      <c r="C51" s="112" t="s">
        <v>31</v>
      </c>
      <c r="D51" s="110" t="s">
        <v>2685</v>
      </c>
      <c r="E51" s="143">
        <v>42398</v>
      </c>
      <c r="F51" s="143">
        <v>42719</v>
      </c>
      <c r="G51" s="158">
        <f t="shared" ref="G51:G107" si="3">IF(AND(E51&lt;&gt;"",F51&lt;&gt;""),((F51-E51)/30),"")</f>
        <v>10.7</v>
      </c>
      <c r="H51" s="117" t="s">
        <v>2687</v>
      </c>
      <c r="I51" s="113" t="s">
        <v>986</v>
      </c>
      <c r="J51" s="119" t="s">
        <v>987</v>
      </c>
      <c r="K51" s="121">
        <v>429846912</v>
      </c>
      <c r="L51" s="122" t="s">
        <v>1148</v>
      </c>
      <c r="M51" s="115">
        <v>2</v>
      </c>
      <c r="N51" s="122" t="s">
        <v>27</v>
      </c>
      <c r="O51" s="122" t="s">
        <v>1148</v>
      </c>
      <c r="P51" s="78"/>
    </row>
    <row r="52" spans="1:16" s="7" customFormat="1" ht="24.75" customHeight="1" outlineLevel="1" x14ac:dyDescent="0.25">
      <c r="A52" s="142">
        <v>5</v>
      </c>
      <c r="B52" s="111"/>
      <c r="C52" s="112"/>
      <c r="D52" s="119"/>
      <c r="E52" s="143"/>
      <c r="F52" s="143"/>
      <c r="G52" s="158" t="str">
        <f t="shared" si="3"/>
        <v/>
      </c>
      <c r="H52" s="117"/>
      <c r="I52" s="119"/>
      <c r="J52" s="119"/>
      <c r="K52" s="121"/>
      <c r="L52" s="122"/>
      <c r="M52" s="115"/>
      <c r="N52" s="122"/>
      <c r="O52" s="122"/>
      <c r="P52" s="79"/>
    </row>
    <row r="53" spans="1:16" s="7" customFormat="1" ht="24.75" customHeight="1" outlineLevel="1" x14ac:dyDescent="0.25">
      <c r="A53" s="142">
        <v>6</v>
      </c>
      <c r="B53" s="120"/>
      <c r="C53" s="122"/>
      <c r="D53" s="110"/>
      <c r="E53" s="143"/>
      <c r="F53" s="143"/>
      <c r="G53" s="158" t="str">
        <f t="shared" si="3"/>
        <v/>
      </c>
      <c r="H53" s="117"/>
      <c r="I53" s="119"/>
      <c r="J53" s="119"/>
      <c r="K53" s="121"/>
      <c r="L53" s="122"/>
      <c r="M53" s="115"/>
      <c r="N53" s="122"/>
      <c r="O53" s="122"/>
      <c r="P53" s="79"/>
    </row>
    <row r="54" spans="1:16" s="7" customFormat="1" ht="24.75" customHeight="1" outlineLevel="1" x14ac:dyDescent="0.25">
      <c r="A54" s="142">
        <v>7</v>
      </c>
      <c r="B54" s="120"/>
      <c r="C54" s="122"/>
      <c r="D54" s="119"/>
      <c r="E54" s="143"/>
      <c r="F54" s="143"/>
      <c r="G54" s="158" t="str">
        <f t="shared" si="3"/>
        <v/>
      </c>
      <c r="H54" s="117"/>
      <c r="I54" s="119"/>
      <c r="J54" s="119"/>
      <c r="K54" s="116"/>
      <c r="L54" s="122"/>
      <c r="M54" s="115"/>
      <c r="N54" s="122"/>
      <c r="O54" s="122"/>
      <c r="P54" s="79"/>
    </row>
    <row r="55" spans="1:16" s="7" customFormat="1" ht="24.75" customHeight="1" outlineLevel="1" x14ac:dyDescent="0.25">
      <c r="A55" s="142">
        <v>8</v>
      </c>
      <c r="B55" s="120"/>
      <c r="C55" s="122"/>
      <c r="D55" s="110"/>
      <c r="E55" s="143"/>
      <c r="F55" s="143"/>
      <c r="G55" s="158" t="str">
        <f t="shared" si="3"/>
        <v/>
      </c>
      <c r="H55" s="117"/>
      <c r="I55" s="119"/>
      <c r="J55" s="119"/>
      <c r="K55" s="116"/>
      <c r="L55" s="122"/>
      <c r="M55" s="115"/>
      <c r="N55" s="122"/>
      <c r="O55" s="122"/>
      <c r="P55" s="79"/>
    </row>
    <row r="56" spans="1:16" s="7" customFormat="1" ht="24.75" customHeight="1" outlineLevel="1" x14ac:dyDescent="0.25">
      <c r="A56" s="142">
        <v>9</v>
      </c>
      <c r="B56" s="120"/>
      <c r="C56" s="122"/>
      <c r="D56" s="119"/>
      <c r="E56" s="143"/>
      <c r="F56" s="143"/>
      <c r="G56" s="158" t="str">
        <f t="shared" si="3"/>
        <v/>
      </c>
      <c r="H56" s="117"/>
      <c r="I56" s="113"/>
      <c r="J56" s="119"/>
      <c r="K56" s="121"/>
      <c r="L56" s="122"/>
      <c r="M56" s="115"/>
      <c r="N56" s="122"/>
      <c r="O56" s="122"/>
      <c r="P56" s="79"/>
    </row>
    <row r="57" spans="1:16" s="7" customFormat="1" ht="24.75" customHeight="1" outlineLevel="1" x14ac:dyDescent="0.25">
      <c r="A57" s="142">
        <v>10</v>
      </c>
      <c r="B57" s="120"/>
      <c r="C57" s="122"/>
      <c r="D57" s="119"/>
      <c r="E57" s="143"/>
      <c r="F57" s="143"/>
      <c r="G57" s="158" t="str">
        <f t="shared" si="3"/>
        <v/>
      </c>
      <c r="H57" s="117"/>
      <c r="I57" s="63"/>
      <c r="J57" s="119"/>
      <c r="K57" s="121"/>
      <c r="L57" s="122"/>
      <c r="M57" s="115"/>
      <c r="N57" s="122"/>
      <c r="O57" s="122"/>
      <c r="P57" s="79"/>
    </row>
    <row r="58" spans="1:16" s="7" customFormat="1" ht="24.75" customHeight="1" outlineLevel="1" x14ac:dyDescent="0.25">
      <c r="A58" s="142">
        <v>11</v>
      </c>
      <c r="B58" s="120"/>
      <c r="C58" s="122"/>
      <c r="D58" s="119"/>
      <c r="E58" s="143"/>
      <c r="F58" s="143"/>
      <c r="G58" s="158" t="str">
        <f t="shared" si="3"/>
        <v/>
      </c>
      <c r="H58" s="117"/>
      <c r="I58" s="119"/>
      <c r="J58" s="119"/>
      <c r="K58" s="121"/>
      <c r="L58" s="122"/>
      <c r="M58" s="115"/>
      <c r="N58" s="122"/>
      <c r="O58" s="122"/>
      <c r="P58" s="79"/>
    </row>
    <row r="59" spans="1:16" s="7" customFormat="1" ht="24.75" customHeight="1" outlineLevel="1" x14ac:dyDescent="0.25">
      <c r="A59" s="142">
        <v>12</v>
      </c>
      <c r="B59" s="120"/>
      <c r="C59" s="122"/>
      <c r="D59" s="119"/>
      <c r="E59" s="143"/>
      <c r="F59" s="143"/>
      <c r="G59" s="158" t="str">
        <f t="shared" si="3"/>
        <v/>
      </c>
      <c r="H59" s="117"/>
      <c r="I59" s="119"/>
      <c r="J59" s="119"/>
      <c r="K59" s="121"/>
      <c r="L59" s="122"/>
      <c r="M59" s="115"/>
      <c r="N59" s="122"/>
      <c r="O59" s="122"/>
      <c r="P59" s="79"/>
    </row>
    <row r="60" spans="1:16" s="7" customFormat="1" ht="24.75" customHeight="1" outlineLevel="1" x14ac:dyDescent="0.25">
      <c r="A60" s="142">
        <v>13</v>
      </c>
      <c r="B60" s="120"/>
      <c r="C60" s="122"/>
      <c r="D60" s="119"/>
      <c r="E60" s="143"/>
      <c r="F60" s="143"/>
      <c r="G60" s="158" t="str">
        <f t="shared" si="3"/>
        <v/>
      </c>
      <c r="H60" s="117"/>
      <c r="I60" s="119"/>
      <c r="J60" s="119"/>
      <c r="K60" s="121"/>
      <c r="L60" s="122"/>
      <c r="M60" s="115"/>
      <c r="N60" s="122"/>
      <c r="O60" s="122"/>
      <c r="P60" s="79"/>
    </row>
    <row r="61" spans="1:16" s="7" customFormat="1" ht="24.75" customHeight="1" outlineLevel="1" x14ac:dyDescent="0.25">
      <c r="A61" s="142">
        <v>14</v>
      </c>
      <c r="B61" s="120"/>
      <c r="C61" s="122"/>
      <c r="D61" s="119"/>
      <c r="E61" s="143"/>
      <c r="F61" s="143"/>
      <c r="G61" s="158" t="str">
        <f t="shared" si="3"/>
        <v/>
      </c>
      <c r="H61" s="117"/>
      <c r="I61" s="119"/>
      <c r="J61" s="119"/>
      <c r="K61" s="121"/>
      <c r="L61" s="122"/>
      <c r="M61" s="115"/>
      <c r="N61" s="122"/>
      <c r="O61" s="122"/>
      <c r="P61" s="79"/>
    </row>
    <row r="62" spans="1:16" s="7" customFormat="1" ht="24.75" customHeight="1" outlineLevel="1" x14ac:dyDescent="0.25">
      <c r="A62" s="142">
        <v>15</v>
      </c>
      <c r="B62" s="120"/>
      <c r="C62" s="122"/>
      <c r="D62" s="119"/>
      <c r="E62" s="143"/>
      <c r="F62" s="143"/>
      <c r="G62" s="158" t="str">
        <f t="shared" si="3"/>
        <v/>
      </c>
      <c r="H62" s="117"/>
      <c r="I62" s="119"/>
      <c r="J62" s="119"/>
      <c r="K62" s="121"/>
      <c r="L62" s="122"/>
      <c r="M62" s="115"/>
      <c r="N62" s="122"/>
      <c r="O62" s="122"/>
      <c r="P62" s="79"/>
    </row>
    <row r="63" spans="1:16" s="7" customFormat="1" ht="24.75" customHeight="1" outlineLevel="1" x14ac:dyDescent="0.25">
      <c r="A63" s="142">
        <v>16</v>
      </c>
      <c r="B63" s="120"/>
      <c r="C63" s="122"/>
      <c r="D63" s="119"/>
      <c r="E63" s="143"/>
      <c r="F63" s="143"/>
      <c r="G63" s="158" t="str">
        <f t="shared" si="3"/>
        <v/>
      </c>
      <c r="H63" s="117"/>
      <c r="I63" s="63"/>
      <c r="J63" s="119"/>
      <c r="K63" s="66"/>
      <c r="L63" s="122"/>
      <c r="M63" s="115"/>
      <c r="N63" s="122"/>
      <c r="O63" s="122"/>
      <c r="P63" s="79"/>
    </row>
    <row r="64" spans="1:16" s="7" customFormat="1" ht="24.75" customHeight="1" outlineLevel="1" x14ac:dyDescent="0.25">
      <c r="A64" s="142">
        <v>17</v>
      </c>
      <c r="B64" s="120"/>
      <c r="C64" s="122"/>
      <c r="D64" s="119"/>
      <c r="E64" s="143"/>
      <c r="F64" s="143"/>
      <c r="G64" s="158" t="str">
        <f>IF(AND(E64&lt;&gt;"",F64&lt;&gt;""),((F64-E64)/30),"")</f>
        <v/>
      </c>
      <c r="H64" s="117"/>
      <c r="I64" s="63"/>
      <c r="J64" s="119"/>
      <c r="K64" s="121"/>
      <c r="L64" s="122"/>
      <c r="M64" s="115"/>
      <c r="N64" s="122"/>
      <c r="O64" s="122"/>
      <c r="P64" s="79"/>
    </row>
    <row r="65" spans="1:16" s="7" customFormat="1" ht="24.75" customHeight="1" outlineLevel="1" x14ac:dyDescent="0.25">
      <c r="A65" s="142">
        <v>18</v>
      </c>
      <c r="B65" s="120"/>
      <c r="C65" s="122"/>
      <c r="D65" s="63"/>
      <c r="E65" s="143"/>
      <c r="F65" s="143"/>
      <c r="G65" s="158" t="str">
        <f t="shared" si="3"/>
        <v/>
      </c>
      <c r="H65" s="117"/>
      <c r="I65" s="119"/>
      <c r="J65" s="119"/>
      <c r="K65" s="121"/>
      <c r="L65" s="122"/>
      <c r="M65" s="115"/>
      <c r="N65" s="122"/>
      <c r="O65" s="122"/>
      <c r="P65" s="79"/>
    </row>
    <row r="66" spans="1:16" s="7" customFormat="1" ht="24.75" customHeight="1" outlineLevel="1" x14ac:dyDescent="0.25">
      <c r="A66" s="142">
        <v>19</v>
      </c>
      <c r="B66" s="120"/>
      <c r="C66" s="122"/>
      <c r="D66" s="119"/>
      <c r="E66" s="143"/>
      <c r="F66" s="143"/>
      <c r="G66" s="158" t="str">
        <f>IF(AND(E66&lt;&gt;"",F66&lt;&gt;""),((F66-E66)/30),"")</f>
        <v/>
      </c>
      <c r="H66" s="117"/>
      <c r="I66" s="119"/>
      <c r="J66" s="119"/>
      <c r="K66" s="121"/>
      <c r="L66" s="122"/>
      <c r="M66" s="115"/>
      <c r="N66" s="122"/>
      <c r="O66" s="122"/>
      <c r="P66" s="79"/>
    </row>
    <row r="67" spans="1:16" s="7" customFormat="1" ht="24.75" customHeight="1" outlineLevel="1" x14ac:dyDescent="0.25">
      <c r="A67" s="142">
        <v>20</v>
      </c>
      <c r="B67" s="120"/>
      <c r="C67" s="122"/>
      <c r="D67" s="119"/>
      <c r="E67" s="143"/>
      <c r="F67" s="143"/>
      <c r="G67" s="158" t="str">
        <f t="shared" si="3"/>
        <v/>
      </c>
      <c r="H67" s="117"/>
      <c r="I67" s="119"/>
      <c r="J67" s="119"/>
      <c r="K67" s="121"/>
      <c r="L67" s="122"/>
      <c r="M67" s="115"/>
      <c r="N67" s="122"/>
      <c r="O67" s="122"/>
      <c r="P67" s="79"/>
    </row>
    <row r="68" spans="1:16" s="7" customFormat="1" ht="24.75" customHeight="1" outlineLevel="1" x14ac:dyDescent="0.25">
      <c r="A68" s="142">
        <v>21</v>
      </c>
      <c r="B68" s="120"/>
      <c r="C68" s="122"/>
      <c r="D68" s="119"/>
      <c r="E68" s="143"/>
      <c r="F68" s="143"/>
      <c r="G68" s="158" t="str">
        <f t="shared" si="3"/>
        <v/>
      </c>
      <c r="H68" s="117"/>
      <c r="I68" s="119"/>
      <c r="J68" s="119"/>
      <c r="K68" s="121"/>
      <c r="L68" s="122"/>
      <c r="M68" s="115"/>
      <c r="N68" s="122"/>
      <c r="O68" s="122"/>
      <c r="P68" s="79"/>
    </row>
    <row r="69" spans="1:16" s="7" customFormat="1" ht="24.75" customHeight="1" outlineLevel="1" x14ac:dyDescent="0.25">
      <c r="A69" s="142">
        <v>22</v>
      </c>
      <c r="B69" s="120"/>
      <c r="C69" s="122"/>
      <c r="D69" s="119"/>
      <c r="E69" s="143"/>
      <c r="F69" s="143"/>
      <c r="G69" s="158" t="str">
        <f t="shared" si="3"/>
        <v/>
      </c>
      <c r="H69" s="117"/>
      <c r="I69" s="63"/>
      <c r="J69" s="119"/>
      <c r="K69" s="66"/>
      <c r="L69" s="122"/>
      <c r="M69" s="115"/>
      <c r="N69" s="122"/>
      <c r="O69" s="122"/>
      <c r="P69" s="79"/>
    </row>
    <row r="70" spans="1:16" s="7" customFormat="1" ht="24.75" customHeight="1" outlineLevel="1" x14ac:dyDescent="0.25">
      <c r="A70" s="142">
        <v>23</v>
      </c>
      <c r="B70" s="64"/>
      <c r="C70" s="65"/>
      <c r="D70" s="63"/>
      <c r="E70" s="143"/>
      <c r="F70" s="143"/>
      <c r="G70" s="158" t="str">
        <f t="shared" si="3"/>
        <v/>
      </c>
      <c r="H70" s="64"/>
      <c r="I70" s="63"/>
      <c r="J70" s="63"/>
      <c r="K70" s="66"/>
      <c r="L70" s="65"/>
      <c r="M70" s="67"/>
      <c r="N70" s="65"/>
      <c r="O70" s="65"/>
      <c r="P70" s="79"/>
    </row>
    <row r="71" spans="1:16" s="7" customFormat="1" ht="24.75" customHeight="1" outlineLevel="1" x14ac:dyDescent="0.25">
      <c r="A71" s="142">
        <v>24</v>
      </c>
      <c r="B71" s="64"/>
      <c r="C71" s="65"/>
      <c r="D71" s="63"/>
      <c r="E71" s="143"/>
      <c r="F71" s="143"/>
      <c r="G71" s="158" t="str">
        <f t="shared" si="3"/>
        <v/>
      </c>
      <c r="H71" s="64"/>
      <c r="I71" s="63"/>
      <c r="J71" s="63"/>
      <c r="K71" s="66"/>
      <c r="L71" s="65"/>
      <c r="M71" s="67"/>
      <c r="N71" s="65"/>
      <c r="O71" s="65"/>
      <c r="P71" s="79"/>
    </row>
    <row r="72" spans="1:16" s="7" customFormat="1" ht="24.75" customHeight="1" outlineLevel="1" x14ac:dyDescent="0.25">
      <c r="A72" s="142">
        <v>25</v>
      </c>
      <c r="B72" s="64"/>
      <c r="C72" s="65"/>
      <c r="D72" s="63"/>
      <c r="E72" s="143"/>
      <c r="F72" s="143"/>
      <c r="G72" s="158" t="str">
        <f t="shared" si="3"/>
        <v/>
      </c>
      <c r="H72" s="64"/>
      <c r="I72" s="63"/>
      <c r="J72" s="63"/>
      <c r="K72" s="66"/>
      <c r="L72" s="65"/>
      <c r="M72" s="67"/>
      <c r="N72" s="65"/>
      <c r="O72" s="65"/>
      <c r="P72" s="79"/>
    </row>
    <row r="73" spans="1:16" s="7" customFormat="1" ht="24.75" customHeight="1" outlineLevel="1" x14ac:dyDescent="0.25">
      <c r="A73" s="142">
        <v>26</v>
      </c>
      <c r="B73" s="64"/>
      <c r="C73" s="65"/>
      <c r="D73" s="63"/>
      <c r="E73" s="143"/>
      <c r="F73" s="143"/>
      <c r="G73" s="158" t="str">
        <f t="shared" si="3"/>
        <v/>
      </c>
      <c r="H73" s="64"/>
      <c r="I73" s="63"/>
      <c r="J73" s="63"/>
      <c r="K73" s="66"/>
      <c r="L73" s="65"/>
      <c r="M73" s="67"/>
      <c r="N73" s="65"/>
      <c r="O73" s="65"/>
      <c r="P73" s="79"/>
    </row>
    <row r="74" spans="1:16" s="7" customFormat="1" ht="24.75" customHeight="1" outlineLevel="1" x14ac:dyDescent="0.25">
      <c r="A74" s="142">
        <v>27</v>
      </c>
      <c r="B74" s="64"/>
      <c r="C74" s="65"/>
      <c r="D74" s="63"/>
      <c r="E74" s="143"/>
      <c r="F74" s="143"/>
      <c r="G74" s="158" t="str">
        <f t="shared" si="3"/>
        <v/>
      </c>
      <c r="H74" s="64"/>
      <c r="I74" s="63"/>
      <c r="J74" s="63"/>
      <c r="K74" s="66"/>
      <c r="L74" s="65"/>
      <c r="M74" s="67"/>
      <c r="N74" s="65"/>
      <c r="O74" s="65"/>
      <c r="P74" s="79"/>
    </row>
    <row r="75" spans="1:16" s="7" customFormat="1" ht="24.75" customHeight="1" outlineLevel="1" x14ac:dyDescent="0.25">
      <c r="A75" s="142">
        <v>28</v>
      </c>
      <c r="B75" s="64"/>
      <c r="C75" s="65"/>
      <c r="D75" s="63"/>
      <c r="E75" s="143"/>
      <c r="F75" s="143"/>
      <c r="G75" s="158" t="str">
        <f t="shared" si="3"/>
        <v/>
      </c>
      <c r="H75" s="64"/>
      <c r="I75" s="63"/>
      <c r="J75" s="63"/>
      <c r="K75" s="66"/>
      <c r="L75" s="65"/>
      <c r="M75" s="67"/>
      <c r="N75" s="65"/>
      <c r="O75" s="65"/>
      <c r="P75" s="79"/>
    </row>
    <row r="76" spans="1:16" s="7" customFormat="1" ht="24.75" customHeight="1" outlineLevel="1" x14ac:dyDescent="0.25">
      <c r="A76" s="142">
        <v>29</v>
      </c>
      <c r="B76" s="64"/>
      <c r="C76" s="65"/>
      <c r="D76" s="63"/>
      <c r="E76" s="143"/>
      <c r="F76" s="143"/>
      <c r="G76" s="158" t="str">
        <f t="shared" si="3"/>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8" t="str">
        <f t="shared" si="3"/>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8" t="str">
        <f t="shared" si="3"/>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8" t="str">
        <f t="shared" si="3"/>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8" t="str">
        <f t="shared" si="3"/>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3"/>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3"/>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3"/>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3"/>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3"/>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3"/>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3"/>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3"/>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3"/>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3"/>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3"/>
        <v/>
      </c>
      <c r="H91" s="120"/>
      <c r="I91" s="119"/>
      <c r="J91" s="119"/>
      <c r="K91" s="121"/>
      <c r="L91" s="122"/>
      <c r="M91" s="115"/>
      <c r="N91" s="122"/>
      <c r="O91" s="122"/>
      <c r="P91" s="79"/>
    </row>
    <row r="92" spans="1:16" s="7" customFormat="1" ht="24.75" customHeight="1" outlineLevel="1" x14ac:dyDescent="0.25">
      <c r="A92" s="141">
        <v>45</v>
      </c>
      <c r="B92" s="120"/>
      <c r="C92" s="122"/>
      <c r="D92" s="119"/>
      <c r="E92" s="143"/>
      <c r="F92" s="143"/>
      <c r="G92" s="158" t="str">
        <f t="shared" si="3"/>
        <v/>
      </c>
      <c r="H92" s="120"/>
      <c r="I92" s="119"/>
      <c r="J92" s="119"/>
      <c r="K92" s="121"/>
      <c r="L92" s="122"/>
      <c r="M92" s="115"/>
      <c r="N92" s="122"/>
      <c r="O92" s="122"/>
      <c r="P92" s="79"/>
    </row>
    <row r="93" spans="1:16" s="7" customFormat="1" ht="24.75" customHeight="1" outlineLevel="1" x14ac:dyDescent="0.25">
      <c r="A93" s="141">
        <v>46</v>
      </c>
      <c r="B93" s="120"/>
      <c r="C93" s="122"/>
      <c r="D93" s="119"/>
      <c r="E93" s="143"/>
      <c r="F93" s="143"/>
      <c r="G93" s="158" t="str">
        <f t="shared" si="3"/>
        <v/>
      </c>
      <c r="H93" s="120"/>
      <c r="I93" s="119"/>
      <c r="J93" s="119"/>
      <c r="K93" s="121"/>
      <c r="L93" s="122"/>
      <c r="M93" s="115"/>
      <c r="N93" s="122"/>
      <c r="O93" s="122"/>
      <c r="P93" s="79"/>
    </row>
    <row r="94" spans="1:16" s="7" customFormat="1" ht="24.75" customHeight="1" outlineLevel="1" x14ac:dyDescent="0.25">
      <c r="A94" s="141">
        <v>47</v>
      </c>
      <c r="B94" s="120"/>
      <c r="C94" s="122"/>
      <c r="D94" s="119"/>
      <c r="E94" s="143"/>
      <c r="F94" s="143"/>
      <c r="G94" s="158" t="str">
        <f t="shared" si="3"/>
        <v/>
      </c>
      <c r="H94" s="120"/>
      <c r="I94" s="119"/>
      <c r="J94" s="119"/>
      <c r="K94" s="121"/>
      <c r="L94" s="122"/>
      <c r="M94" s="115"/>
      <c r="N94" s="122"/>
      <c r="O94" s="122"/>
      <c r="P94" s="79"/>
    </row>
    <row r="95" spans="1:16" s="7" customFormat="1" ht="24.75" customHeight="1" outlineLevel="1" x14ac:dyDescent="0.25">
      <c r="A95" s="142">
        <v>48</v>
      </c>
      <c r="B95" s="120"/>
      <c r="C95" s="122"/>
      <c r="D95" s="119"/>
      <c r="E95" s="143"/>
      <c r="F95" s="143"/>
      <c r="G95" s="158" t="str">
        <f t="shared" si="3"/>
        <v/>
      </c>
      <c r="H95" s="120"/>
      <c r="I95" s="119"/>
      <c r="J95" s="119"/>
      <c r="K95" s="121"/>
      <c r="L95" s="122"/>
      <c r="M95" s="115"/>
      <c r="N95" s="122"/>
      <c r="O95" s="122"/>
      <c r="P95" s="79"/>
    </row>
    <row r="96" spans="1:16" s="7" customFormat="1" ht="24.75" customHeight="1" outlineLevel="1" x14ac:dyDescent="0.25">
      <c r="A96" s="142">
        <v>49</v>
      </c>
      <c r="B96" s="120"/>
      <c r="C96" s="122"/>
      <c r="D96" s="119"/>
      <c r="E96" s="143"/>
      <c r="F96" s="143"/>
      <c r="G96" s="158" t="str">
        <f t="shared" si="3"/>
        <v/>
      </c>
      <c r="H96" s="120"/>
      <c r="I96" s="119"/>
      <c r="J96" s="119"/>
      <c r="K96" s="121"/>
      <c r="L96" s="122"/>
      <c r="M96" s="115"/>
      <c r="N96" s="122"/>
      <c r="O96" s="122"/>
      <c r="P96" s="79"/>
    </row>
    <row r="97" spans="1:16" s="7" customFormat="1" ht="24.75" customHeight="1" outlineLevel="1" x14ac:dyDescent="0.25">
      <c r="A97" s="142">
        <v>50</v>
      </c>
      <c r="B97" s="120"/>
      <c r="C97" s="122"/>
      <c r="D97" s="119"/>
      <c r="E97" s="143"/>
      <c r="F97" s="143"/>
      <c r="G97" s="158" t="str">
        <f t="shared" si="3"/>
        <v/>
      </c>
      <c r="H97" s="120"/>
      <c r="I97" s="119"/>
      <c r="J97" s="119"/>
      <c r="K97" s="121"/>
      <c r="L97" s="122"/>
      <c r="M97" s="115"/>
      <c r="N97" s="122"/>
      <c r="O97" s="122"/>
      <c r="P97" s="79"/>
    </row>
    <row r="98" spans="1:16" s="7" customFormat="1" ht="24.75" customHeight="1" outlineLevel="1" x14ac:dyDescent="0.25">
      <c r="A98" s="142">
        <v>51</v>
      </c>
      <c r="B98" s="120"/>
      <c r="C98" s="122"/>
      <c r="D98" s="119"/>
      <c r="E98" s="143"/>
      <c r="F98" s="143"/>
      <c r="G98" s="158" t="str">
        <f t="shared" si="3"/>
        <v/>
      </c>
      <c r="H98" s="120"/>
      <c r="I98" s="119"/>
      <c r="J98" s="119"/>
      <c r="K98" s="121"/>
      <c r="L98" s="122"/>
      <c r="M98" s="115"/>
      <c r="N98" s="122"/>
      <c r="O98" s="122"/>
      <c r="P98" s="79"/>
    </row>
    <row r="99" spans="1:16" s="7" customFormat="1" ht="24.75" customHeight="1" outlineLevel="1" x14ac:dyDescent="0.25">
      <c r="A99" s="142">
        <v>52</v>
      </c>
      <c r="B99" s="120"/>
      <c r="C99" s="122"/>
      <c r="D99" s="119"/>
      <c r="E99" s="143"/>
      <c r="F99" s="143"/>
      <c r="G99" s="158" t="str">
        <f t="shared" si="3"/>
        <v/>
      </c>
      <c r="H99" s="120"/>
      <c r="I99" s="119"/>
      <c r="J99" s="119"/>
      <c r="K99" s="121"/>
      <c r="L99" s="122"/>
      <c r="M99" s="115"/>
      <c r="N99" s="122"/>
      <c r="O99" s="122"/>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5"/>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5"/>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5"/>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5"/>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5"/>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5"/>
      <c r="N105" s="122"/>
      <c r="O105" s="122"/>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6"/>
    </row>
    <row r="110" spans="1:16" ht="15" customHeight="1" x14ac:dyDescent="0.25">
      <c r="A110" s="183" t="s">
        <v>2655</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2664</v>
      </c>
      <c r="C114" s="161" t="s">
        <v>31</v>
      </c>
      <c r="D114" s="118" t="s">
        <v>2677</v>
      </c>
      <c r="E114" s="143">
        <v>44181</v>
      </c>
      <c r="F114" s="143">
        <v>44347</v>
      </c>
      <c r="G114" s="158">
        <f>IF(AND(E114&lt;&gt;"",F114&lt;&gt;""),((F114-E114)/30),"")</f>
        <v>5.5333333333333332</v>
      </c>
      <c r="H114" s="120"/>
      <c r="I114" s="119" t="s">
        <v>986</v>
      </c>
      <c r="J114" s="119" t="s">
        <v>1022</v>
      </c>
      <c r="K114" s="121">
        <v>46652192</v>
      </c>
      <c r="L114" s="100">
        <f>+IF(AND(K114&gt;0,O114="Ejecución"),(K114/877802)*Tabla28[[#This Row],[% participación]],IF(AND(K114&gt;0,O114&lt;&gt;"Ejecución"),"-",""))</f>
        <v>53.146600258372615</v>
      </c>
      <c r="M114" s="122" t="s">
        <v>1148</v>
      </c>
      <c r="N114" s="171">
        <v>1</v>
      </c>
      <c r="O114" s="160" t="s">
        <v>1150</v>
      </c>
      <c r="P114" s="78"/>
    </row>
    <row r="115" spans="1:16" s="6" customFormat="1" ht="24.75" customHeight="1" x14ac:dyDescent="0.25">
      <c r="A115" s="141">
        <v>2</v>
      </c>
      <c r="B115" s="159" t="s">
        <v>2664</v>
      </c>
      <c r="C115" s="161" t="s">
        <v>31</v>
      </c>
      <c r="D115" s="63"/>
      <c r="E115" s="143"/>
      <c r="F115" s="143"/>
      <c r="G115" s="158" t="str">
        <f t="shared" ref="G115:G116" si="4">IF(AND(E115&lt;&gt;"",F115&lt;&gt;""),((F115-E115)/30),"")</f>
        <v/>
      </c>
      <c r="H115" s="64"/>
      <c r="I115" s="63"/>
      <c r="J115" s="63"/>
      <c r="K115" s="68"/>
      <c r="L115" s="100" t="str">
        <f>+IF(AND(K115&gt;0,O115="Ejecución"),(K115/877802)*Tabla28[[#This Row],[% participación]],IF(AND(K115&gt;0,O115&lt;&gt;"Ejecución"),"-",""))</f>
        <v/>
      </c>
      <c r="M115" s="65"/>
      <c r="N115" s="171" t="str">
        <f>+IF(M118="No",1,IF(M118="Si","Ingrese %",""))</f>
        <v/>
      </c>
      <c r="O115" s="160" t="s">
        <v>1150</v>
      </c>
      <c r="P115" s="78"/>
    </row>
    <row r="116" spans="1:16" s="6" customFormat="1" ht="24.75" customHeight="1" x14ac:dyDescent="0.25">
      <c r="A116" s="141">
        <v>3</v>
      </c>
      <c r="B116" s="159" t="s">
        <v>2664</v>
      </c>
      <c r="C116" s="161" t="s">
        <v>31</v>
      </c>
      <c r="D116" s="63"/>
      <c r="E116" s="143"/>
      <c r="F116" s="143"/>
      <c r="G116" s="158" t="str">
        <f t="shared" si="4"/>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1">
        <v>4</v>
      </c>
      <c r="B117" s="159" t="s">
        <v>2664</v>
      </c>
      <c r="C117" s="161" t="s">
        <v>31</v>
      </c>
      <c r="D117" s="63"/>
      <c r="E117" s="143"/>
      <c r="F117" s="143"/>
      <c r="G117" s="158" t="str">
        <f t="shared" ref="G117:G159" si="5">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2">
        <v>5</v>
      </c>
      <c r="B118" s="159" t="s">
        <v>2664</v>
      </c>
      <c r="C118" s="161" t="s">
        <v>31</v>
      </c>
      <c r="D118" s="63"/>
      <c r="E118" s="143"/>
      <c r="F118" s="143"/>
      <c r="G118" s="158" t="str">
        <f t="shared" si="5"/>
        <v/>
      </c>
      <c r="H118" s="64"/>
      <c r="I118" s="63"/>
      <c r="J118" s="63"/>
      <c r="K118" s="68"/>
      <c r="L118" s="100" t="str">
        <f>+IF(AND(K118&gt;0,O118="Ejecución"),(K118/877802)*Tabla28[[#This Row],[% participación]],IF(AND(K118&gt;0,O118&lt;&gt;"Ejecución"),"-",""))</f>
        <v/>
      </c>
      <c r="M118" s="65"/>
      <c r="N118" s="171" t="str">
        <f t="shared" ref="N118:N160" si="6">+IF(M118="No",1,IF(M118="Si","Ingrese %",""))</f>
        <v/>
      </c>
      <c r="O118" s="160" t="s">
        <v>1150</v>
      </c>
      <c r="P118" s="79"/>
    </row>
    <row r="119" spans="1:16" s="7" customFormat="1" ht="24.75" customHeight="1" outlineLevel="1" x14ac:dyDescent="0.25">
      <c r="A119" s="142">
        <v>6</v>
      </c>
      <c r="B119" s="159" t="s">
        <v>2664</v>
      </c>
      <c r="C119" s="161" t="s">
        <v>31</v>
      </c>
      <c r="D119" s="63"/>
      <c r="E119" s="143"/>
      <c r="F119" s="143"/>
      <c r="G119" s="158" t="str">
        <f t="shared" si="5"/>
        <v/>
      </c>
      <c r="H119" s="64"/>
      <c r="I119" s="63"/>
      <c r="J119" s="63"/>
      <c r="K119" s="68"/>
      <c r="L119" s="100" t="str">
        <f>+IF(AND(K119&gt;0,O119="Ejecución"),(K119/877802)*Tabla28[[#This Row],[% participación]],IF(AND(K119&gt;0,O119&lt;&gt;"Ejecución"),"-",""))</f>
        <v/>
      </c>
      <c r="M119" s="65"/>
      <c r="N119" s="171" t="str">
        <f t="shared" si="6"/>
        <v/>
      </c>
      <c r="O119" s="160" t="s">
        <v>1150</v>
      </c>
      <c r="P119" s="79"/>
    </row>
    <row r="120" spans="1:16" s="7" customFormat="1" ht="24.75" customHeight="1" outlineLevel="1" x14ac:dyDescent="0.25">
      <c r="A120" s="142">
        <v>7</v>
      </c>
      <c r="B120" s="159" t="s">
        <v>2664</v>
      </c>
      <c r="C120" s="161" t="s">
        <v>31</v>
      </c>
      <c r="D120" s="63"/>
      <c r="E120" s="143"/>
      <c r="F120" s="143"/>
      <c r="G120" s="158" t="str">
        <f t="shared" si="5"/>
        <v/>
      </c>
      <c r="H120" s="64"/>
      <c r="I120" s="63"/>
      <c r="J120" s="63"/>
      <c r="K120" s="68"/>
      <c r="L120" s="100" t="str">
        <f>+IF(AND(K120&gt;0,O120="Ejecución"),(K120/877802)*Tabla28[[#This Row],[% participación]],IF(AND(K120&gt;0,O120&lt;&gt;"Ejecución"),"-",""))</f>
        <v/>
      </c>
      <c r="M120" s="65"/>
      <c r="N120" s="171" t="str">
        <f t="shared" si="6"/>
        <v/>
      </c>
      <c r="O120" s="160" t="s">
        <v>1150</v>
      </c>
      <c r="P120" s="79"/>
    </row>
    <row r="121" spans="1:16" s="7" customFormat="1" ht="24.75" customHeight="1" outlineLevel="1" x14ac:dyDescent="0.25">
      <c r="A121" s="142">
        <v>8</v>
      </c>
      <c r="B121" s="159" t="s">
        <v>2664</v>
      </c>
      <c r="C121" s="161" t="s">
        <v>31</v>
      </c>
      <c r="D121" s="63"/>
      <c r="E121" s="143"/>
      <c r="F121" s="143"/>
      <c r="G121" s="158" t="str">
        <f t="shared" si="5"/>
        <v/>
      </c>
      <c r="H121" s="102"/>
      <c r="I121" s="63"/>
      <c r="J121" s="63"/>
      <c r="K121" s="68"/>
      <c r="L121" s="100" t="str">
        <f>+IF(AND(K121&gt;0,O121="Ejecución"),(K121/877802)*Tabla28[[#This Row],[% participación]],IF(AND(K121&gt;0,O121&lt;&gt;"Ejecución"),"-",""))</f>
        <v/>
      </c>
      <c r="M121" s="65"/>
      <c r="N121" s="171" t="str">
        <f t="shared" si="6"/>
        <v/>
      </c>
      <c r="O121" s="160" t="s">
        <v>1150</v>
      </c>
      <c r="P121" s="79"/>
    </row>
    <row r="122" spans="1:16" s="7" customFormat="1" ht="24.75" customHeight="1" outlineLevel="1" x14ac:dyDescent="0.25">
      <c r="A122" s="142">
        <v>9</v>
      </c>
      <c r="B122" s="159" t="s">
        <v>2664</v>
      </c>
      <c r="C122" s="161" t="s">
        <v>31</v>
      </c>
      <c r="D122" s="63"/>
      <c r="E122" s="143"/>
      <c r="F122" s="143"/>
      <c r="G122" s="158" t="str">
        <f t="shared" si="5"/>
        <v/>
      </c>
      <c r="H122" s="64"/>
      <c r="I122" s="63"/>
      <c r="J122" s="63"/>
      <c r="K122" s="68"/>
      <c r="L122" s="100" t="str">
        <f>+IF(AND(K122&gt;0,O122="Ejecución"),(K122/877802)*Tabla28[[#This Row],[% participación]],IF(AND(K122&gt;0,O122&lt;&gt;"Ejecución"),"-",""))</f>
        <v/>
      </c>
      <c r="M122" s="65"/>
      <c r="N122" s="171" t="str">
        <f t="shared" si="6"/>
        <v/>
      </c>
      <c r="O122" s="160" t="s">
        <v>1150</v>
      </c>
      <c r="P122" s="79"/>
    </row>
    <row r="123" spans="1:16" s="7" customFormat="1" ht="24.75" customHeight="1" outlineLevel="1" x14ac:dyDescent="0.25">
      <c r="A123" s="142">
        <v>10</v>
      </c>
      <c r="B123" s="159" t="s">
        <v>2664</v>
      </c>
      <c r="C123" s="161" t="s">
        <v>31</v>
      </c>
      <c r="D123" s="63"/>
      <c r="E123" s="143"/>
      <c r="F123" s="143"/>
      <c r="G123" s="158" t="str">
        <f t="shared" si="5"/>
        <v/>
      </c>
      <c r="H123" s="64"/>
      <c r="I123" s="63"/>
      <c r="J123" s="63"/>
      <c r="K123" s="68"/>
      <c r="L123" s="100" t="str">
        <f>+IF(AND(K123&gt;0,O123="Ejecución"),(K123/877802)*Tabla28[[#This Row],[% participación]],IF(AND(K123&gt;0,O123&lt;&gt;"Ejecución"),"-",""))</f>
        <v/>
      </c>
      <c r="M123" s="65"/>
      <c r="N123" s="171" t="str">
        <f t="shared" si="6"/>
        <v/>
      </c>
      <c r="O123" s="160" t="s">
        <v>1150</v>
      </c>
      <c r="P123" s="79"/>
    </row>
    <row r="124" spans="1:16" s="7" customFormat="1" ht="24.75" customHeight="1" outlineLevel="1" x14ac:dyDescent="0.25">
      <c r="A124" s="142">
        <v>11</v>
      </c>
      <c r="B124" s="159" t="s">
        <v>2664</v>
      </c>
      <c r="C124" s="161" t="s">
        <v>31</v>
      </c>
      <c r="D124" s="63"/>
      <c r="E124" s="143"/>
      <c r="F124" s="143"/>
      <c r="G124" s="158" t="str">
        <f t="shared" si="5"/>
        <v/>
      </c>
      <c r="H124" s="64"/>
      <c r="I124" s="63"/>
      <c r="J124" s="63"/>
      <c r="K124" s="68"/>
      <c r="L124" s="100" t="str">
        <f>+IF(AND(K124&gt;0,O124="Ejecución"),(K124/877802)*Tabla28[[#This Row],[% participación]],IF(AND(K124&gt;0,O124&lt;&gt;"Ejecución"),"-",""))</f>
        <v/>
      </c>
      <c r="M124" s="65"/>
      <c r="N124" s="171" t="str">
        <f t="shared" si="6"/>
        <v/>
      </c>
      <c r="O124" s="160" t="s">
        <v>1150</v>
      </c>
      <c r="P124" s="79"/>
    </row>
    <row r="125" spans="1:16" s="7" customFormat="1" ht="24.75" customHeight="1" outlineLevel="1" x14ac:dyDescent="0.25">
      <c r="A125" s="142">
        <v>12</v>
      </c>
      <c r="B125" s="159" t="s">
        <v>2664</v>
      </c>
      <c r="C125" s="161" t="s">
        <v>31</v>
      </c>
      <c r="D125" s="63"/>
      <c r="E125" s="143"/>
      <c r="F125" s="143"/>
      <c r="G125" s="158" t="str">
        <f t="shared" si="5"/>
        <v/>
      </c>
      <c r="H125" s="64"/>
      <c r="I125" s="63"/>
      <c r="J125" s="63"/>
      <c r="K125" s="68"/>
      <c r="L125" s="100" t="str">
        <f>+IF(AND(K125&gt;0,O125="Ejecución"),(K125/877802)*Tabla28[[#This Row],[% participación]],IF(AND(K125&gt;0,O125&lt;&gt;"Ejecución"),"-",""))</f>
        <v/>
      </c>
      <c r="M125" s="65"/>
      <c r="N125" s="171" t="str">
        <f t="shared" si="6"/>
        <v/>
      </c>
      <c r="O125" s="160" t="s">
        <v>1150</v>
      </c>
      <c r="P125" s="79"/>
    </row>
    <row r="126" spans="1:16" s="7" customFormat="1" ht="24.75" customHeight="1" outlineLevel="1" x14ac:dyDescent="0.25">
      <c r="A126" s="142">
        <v>13</v>
      </c>
      <c r="B126" s="159" t="s">
        <v>2664</v>
      </c>
      <c r="C126" s="161" t="s">
        <v>31</v>
      </c>
      <c r="D126" s="63"/>
      <c r="E126" s="143"/>
      <c r="F126" s="143"/>
      <c r="G126" s="158" t="str">
        <f t="shared" si="5"/>
        <v/>
      </c>
      <c r="H126" s="64"/>
      <c r="I126" s="63"/>
      <c r="J126" s="63"/>
      <c r="K126" s="68"/>
      <c r="L126" s="100" t="str">
        <f>+IF(AND(K126&gt;0,O126="Ejecución"),(K126/877802)*Tabla28[[#This Row],[% participación]],IF(AND(K126&gt;0,O126&lt;&gt;"Ejecución"),"-",""))</f>
        <v/>
      </c>
      <c r="M126" s="65"/>
      <c r="N126" s="171" t="str">
        <f t="shared" si="6"/>
        <v/>
      </c>
      <c r="O126" s="160" t="s">
        <v>1150</v>
      </c>
      <c r="P126" s="79"/>
    </row>
    <row r="127" spans="1:16" s="7" customFormat="1" ht="24.75" customHeight="1" outlineLevel="1" x14ac:dyDescent="0.25">
      <c r="A127" s="142">
        <v>14</v>
      </c>
      <c r="B127" s="159" t="s">
        <v>2664</v>
      </c>
      <c r="C127" s="161" t="s">
        <v>31</v>
      </c>
      <c r="D127" s="63"/>
      <c r="E127" s="143"/>
      <c r="F127" s="143"/>
      <c r="G127" s="158" t="str">
        <f t="shared" si="5"/>
        <v/>
      </c>
      <c r="H127" s="64"/>
      <c r="I127" s="63"/>
      <c r="J127" s="63"/>
      <c r="K127" s="68"/>
      <c r="L127" s="100" t="str">
        <f>+IF(AND(K127&gt;0,O127="Ejecución"),(K127/877802)*Tabla28[[#This Row],[% participación]],IF(AND(K127&gt;0,O127&lt;&gt;"Ejecución"),"-",""))</f>
        <v/>
      </c>
      <c r="M127" s="65"/>
      <c r="N127" s="171" t="str">
        <f t="shared" si="6"/>
        <v/>
      </c>
      <c r="O127" s="160" t="s">
        <v>1150</v>
      </c>
      <c r="P127" s="79"/>
    </row>
    <row r="128" spans="1:16" s="7" customFormat="1" ht="24.75" customHeight="1" outlineLevel="1" x14ac:dyDescent="0.25">
      <c r="A128" s="142">
        <v>15</v>
      </c>
      <c r="B128" s="159" t="s">
        <v>2664</v>
      </c>
      <c r="C128" s="161" t="s">
        <v>31</v>
      </c>
      <c r="D128" s="63"/>
      <c r="E128" s="143"/>
      <c r="F128" s="143"/>
      <c r="G128" s="158" t="str">
        <f t="shared" si="5"/>
        <v/>
      </c>
      <c r="H128" s="64"/>
      <c r="I128" s="63"/>
      <c r="J128" s="63"/>
      <c r="K128" s="68"/>
      <c r="L128" s="100" t="str">
        <f>+IF(AND(K128&gt;0,O128="Ejecución"),(K128/877802)*Tabla28[[#This Row],[% participación]],IF(AND(K128&gt;0,O128&lt;&gt;"Ejecución"),"-",""))</f>
        <v/>
      </c>
      <c r="M128" s="65"/>
      <c r="N128" s="171" t="str">
        <f t="shared" si="6"/>
        <v/>
      </c>
      <c r="O128" s="160" t="s">
        <v>1150</v>
      </c>
      <c r="P128" s="79"/>
    </row>
    <row r="129" spans="1:16" s="7" customFormat="1" ht="24.75" customHeight="1" outlineLevel="1" x14ac:dyDescent="0.25">
      <c r="A129" s="142">
        <v>16</v>
      </c>
      <c r="B129" s="159" t="s">
        <v>2664</v>
      </c>
      <c r="C129" s="161" t="s">
        <v>31</v>
      </c>
      <c r="D129" s="63"/>
      <c r="E129" s="143"/>
      <c r="F129" s="143"/>
      <c r="G129" s="158" t="str">
        <f t="shared" si="5"/>
        <v/>
      </c>
      <c r="H129" s="64"/>
      <c r="I129" s="63"/>
      <c r="J129" s="63"/>
      <c r="K129" s="68"/>
      <c r="L129" s="100" t="str">
        <f>+IF(AND(K129&gt;0,O129="Ejecución"),(K129/877802)*Tabla28[[#This Row],[% participación]],IF(AND(K129&gt;0,O129&lt;&gt;"Ejecución"),"-",""))</f>
        <v/>
      </c>
      <c r="M129" s="65"/>
      <c r="N129" s="171" t="str">
        <f t="shared" si="6"/>
        <v/>
      </c>
      <c r="O129" s="160" t="s">
        <v>1150</v>
      </c>
      <c r="P129" s="79"/>
    </row>
    <row r="130" spans="1:16" s="7" customFormat="1" ht="24.75" customHeight="1" outlineLevel="1" x14ac:dyDescent="0.25">
      <c r="A130" s="142">
        <v>17</v>
      </c>
      <c r="B130" s="159" t="s">
        <v>2664</v>
      </c>
      <c r="C130" s="161" t="s">
        <v>31</v>
      </c>
      <c r="D130" s="63"/>
      <c r="E130" s="143"/>
      <c r="F130" s="143"/>
      <c r="G130" s="158" t="str">
        <f t="shared" si="5"/>
        <v/>
      </c>
      <c r="H130" s="64"/>
      <c r="I130" s="63"/>
      <c r="J130" s="63"/>
      <c r="K130" s="68"/>
      <c r="L130" s="100" t="str">
        <f>+IF(AND(K130&gt;0,O130="Ejecución"),(K130/877802)*Tabla28[[#This Row],[% participación]],IF(AND(K130&gt;0,O130&lt;&gt;"Ejecución"),"-",""))</f>
        <v/>
      </c>
      <c r="M130" s="65"/>
      <c r="N130" s="171" t="str">
        <f t="shared" si="6"/>
        <v/>
      </c>
      <c r="O130" s="160" t="s">
        <v>1150</v>
      </c>
      <c r="P130" s="79"/>
    </row>
    <row r="131" spans="1:16" s="7" customFormat="1" ht="24.75" customHeight="1" outlineLevel="1" x14ac:dyDescent="0.25">
      <c r="A131" s="142">
        <v>18</v>
      </c>
      <c r="B131" s="159" t="s">
        <v>2664</v>
      </c>
      <c r="C131" s="161" t="s">
        <v>31</v>
      </c>
      <c r="D131" s="63"/>
      <c r="E131" s="143"/>
      <c r="F131" s="143"/>
      <c r="G131" s="158" t="str">
        <f t="shared" si="5"/>
        <v/>
      </c>
      <c r="H131" s="64"/>
      <c r="I131" s="63"/>
      <c r="J131" s="63"/>
      <c r="K131" s="68"/>
      <c r="L131" s="100" t="str">
        <f>+IF(AND(K131&gt;0,O131="Ejecución"),(K131/877802)*Tabla28[[#This Row],[% participación]],IF(AND(K131&gt;0,O131&lt;&gt;"Ejecución"),"-",""))</f>
        <v/>
      </c>
      <c r="M131" s="65"/>
      <c r="N131" s="171" t="str">
        <f t="shared" si="6"/>
        <v/>
      </c>
      <c r="O131" s="160" t="s">
        <v>1150</v>
      </c>
      <c r="P131" s="79"/>
    </row>
    <row r="132" spans="1:16" s="7" customFormat="1" ht="24.75" customHeight="1" outlineLevel="1" x14ac:dyDescent="0.25">
      <c r="A132" s="142">
        <v>19</v>
      </c>
      <c r="B132" s="159" t="s">
        <v>2664</v>
      </c>
      <c r="C132" s="161" t="s">
        <v>31</v>
      </c>
      <c r="D132" s="63"/>
      <c r="E132" s="143"/>
      <c r="F132" s="143"/>
      <c r="G132" s="158" t="str">
        <f t="shared" si="5"/>
        <v/>
      </c>
      <c r="H132" s="64"/>
      <c r="I132" s="63"/>
      <c r="J132" s="63"/>
      <c r="K132" s="68"/>
      <c r="L132" s="100" t="str">
        <f>+IF(AND(K132&gt;0,O132="Ejecución"),(K132/877802)*Tabla28[[#This Row],[% participación]],IF(AND(K132&gt;0,O132&lt;&gt;"Ejecución"),"-",""))</f>
        <v/>
      </c>
      <c r="M132" s="65"/>
      <c r="N132" s="171" t="str">
        <f t="shared" si="6"/>
        <v/>
      </c>
      <c r="O132" s="160" t="s">
        <v>1150</v>
      </c>
      <c r="P132" s="79"/>
    </row>
    <row r="133" spans="1:16" s="7" customFormat="1" ht="24.75" customHeight="1" outlineLevel="1" x14ac:dyDescent="0.25">
      <c r="A133" s="142">
        <v>20</v>
      </c>
      <c r="B133" s="159" t="s">
        <v>2664</v>
      </c>
      <c r="C133" s="161" t="s">
        <v>31</v>
      </c>
      <c r="D133" s="63"/>
      <c r="E133" s="143"/>
      <c r="F133" s="143"/>
      <c r="G133" s="158" t="str">
        <f t="shared" si="5"/>
        <v/>
      </c>
      <c r="H133" s="64"/>
      <c r="I133" s="63"/>
      <c r="J133" s="63"/>
      <c r="K133" s="68"/>
      <c r="L133" s="100" t="str">
        <f>+IF(AND(K133&gt;0,O133="Ejecución"),(K133/877802)*Tabla28[[#This Row],[% participación]],IF(AND(K133&gt;0,O133&lt;&gt;"Ejecución"),"-",""))</f>
        <v/>
      </c>
      <c r="M133" s="65"/>
      <c r="N133" s="171" t="str">
        <f t="shared" si="6"/>
        <v/>
      </c>
      <c r="O133" s="160" t="s">
        <v>1150</v>
      </c>
      <c r="P133" s="79"/>
    </row>
    <row r="134" spans="1:16" s="7" customFormat="1" ht="24.75" customHeight="1" outlineLevel="1" x14ac:dyDescent="0.25">
      <c r="A134" s="142">
        <v>21</v>
      </c>
      <c r="B134" s="159" t="s">
        <v>2664</v>
      </c>
      <c r="C134" s="161" t="s">
        <v>31</v>
      </c>
      <c r="D134" s="63"/>
      <c r="E134" s="143"/>
      <c r="F134" s="143"/>
      <c r="G134" s="158" t="str">
        <f t="shared" si="5"/>
        <v/>
      </c>
      <c r="H134" s="64"/>
      <c r="I134" s="63"/>
      <c r="J134" s="63"/>
      <c r="K134" s="68"/>
      <c r="L134" s="100" t="str">
        <f>+IF(AND(K134&gt;0,O134="Ejecución"),(K134/877802)*Tabla28[[#This Row],[% participación]],IF(AND(K134&gt;0,O134&lt;&gt;"Ejecución"),"-",""))</f>
        <v/>
      </c>
      <c r="M134" s="65"/>
      <c r="N134" s="171" t="str">
        <f t="shared" si="6"/>
        <v/>
      </c>
      <c r="O134" s="160" t="s">
        <v>1150</v>
      </c>
      <c r="P134" s="79"/>
    </row>
    <row r="135" spans="1:16" s="7" customFormat="1" ht="24.75" customHeight="1" outlineLevel="1" x14ac:dyDescent="0.25">
      <c r="A135" s="142">
        <v>22</v>
      </c>
      <c r="B135" s="159" t="s">
        <v>2664</v>
      </c>
      <c r="C135" s="161" t="s">
        <v>31</v>
      </c>
      <c r="D135" s="63"/>
      <c r="E135" s="143"/>
      <c r="F135" s="143"/>
      <c r="G135" s="158" t="str">
        <f t="shared" si="5"/>
        <v/>
      </c>
      <c r="H135" s="64"/>
      <c r="I135" s="63"/>
      <c r="J135" s="63"/>
      <c r="K135" s="68"/>
      <c r="L135" s="100" t="str">
        <f>+IF(AND(K135&gt;0,O135="Ejecución"),(K135/877802)*Tabla28[[#This Row],[% participación]],IF(AND(K135&gt;0,O135&lt;&gt;"Ejecución"),"-",""))</f>
        <v/>
      </c>
      <c r="M135" s="65"/>
      <c r="N135" s="171" t="str">
        <f t="shared" si="6"/>
        <v/>
      </c>
      <c r="O135" s="160" t="s">
        <v>1150</v>
      </c>
      <c r="P135" s="79"/>
    </row>
    <row r="136" spans="1:16" s="7" customFormat="1" ht="24.75" customHeight="1" outlineLevel="1" x14ac:dyDescent="0.25">
      <c r="A136" s="142">
        <v>23</v>
      </c>
      <c r="B136" s="159" t="s">
        <v>2664</v>
      </c>
      <c r="C136" s="161" t="s">
        <v>31</v>
      </c>
      <c r="D136" s="63"/>
      <c r="E136" s="143"/>
      <c r="F136" s="143"/>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x14ac:dyDescent="0.25">
      <c r="A137" s="142">
        <v>24</v>
      </c>
      <c r="B137" s="159" t="s">
        <v>2664</v>
      </c>
      <c r="C137" s="161" t="s">
        <v>31</v>
      </c>
      <c r="D137" s="63"/>
      <c r="E137" s="143"/>
      <c r="F137" s="143"/>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x14ac:dyDescent="0.25">
      <c r="A138" s="142">
        <v>25</v>
      </c>
      <c r="B138" s="159" t="s">
        <v>2664</v>
      </c>
      <c r="C138" s="161" t="s">
        <v>31</v>
      </c>
      <c r="D138" s="63"/>
      <c r="E138" s="143"/>
      <c r="F138" s="143"/>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x14ac:dyDescent="0.25">
      <c r="A139" s="142">
        <v>26</v>
      </c>
      <c r="B139" s="159" t="s">
        <v>2664</v>
      </c>
      <c r="C139" s="161" t="s">
        <v>31</v>
      </c>
      <c r="D139" s="63"/>
      <c r="E139" s="143"/>
      <c r="F139" s="143"/>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x14ac:dyDescent="0.25">
      <c r="A140" s="142">
        <v>27</v>
      </c>
      <c r="B140" s="159" t="s">
        <v>2664</v>
      </c>
      <c r="C140" s="161" t="s">
        <v>31</v>
      </c>
      <c r="D140" s="63"/>
      <c r="E140" s="143"/>
      <c r="F140" s="143"/>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25">
      <c r="A141" s="142">
        <v>28</v>
      </c>
      <c r="B141" s="159" t="s">
        <v>2664</v>
      </c>
      <c r="C141" s="161" t="s">
        <v>31</v>
      </c>
      <c r="D141" s="63"/>
      <c r="E141" s="143"/>
      <c r="F141" s="143"/>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25">
      <c r="A142" s="142">
        <v>29</v>
      </c>
      <c r="B142" s="159" t="s">
        <v>2664</v>
      </c>
      <c r="C142" s="161" t="s">
        <v>31</v>
      </c>
      <c r="D142" s="63"/>
      <c r="E142" s="143"/>
      <c r="F142" s="143"/>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25">
      <c r="A143" s="142">
        <v>30</v>
      </c>
      <c r="B143" s="159" t="s">
        <v>2664</v>
      </c>
      <c r="C143" s="161" t="s">
        <v>31</v>
      </c>
      <c r="D143" s="63"/>
      <c r="E143" s="143"/>
      <c r="F143" s="143"/>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25">
      <c r="A144" s="142">
        <v>31</v>
      </c>
      <c r="B144" s="159" t="s">
        <v>2664</v>
      </c>
      <c r="C144" s="161" t="s">
        <v>31</v>
      </c>
      <c r="D144" s="63"/>
      <c r="E144" s="143"/>
      <c r="F144" s="143"/>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25">
      <c r="A145" s="142">
        <v>32</v>
      </c>
      <c r="B145" s="159" t="s">
        <v>2664</v>
      </c>
      <c r="C145" s="161" t="s">
        <v>31</v>
      </c>
      <c r="D145" s="63"/>
      <c r="E145" s="143"/>
      <c r="F145" s="143"/>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25">
      <c r="A146" s="142">
        <v>33</v>
      </c>
      <c r="B146" s="159" t="s">
        <v>2664</v>
      </c>
      <c r="C146" s="161" t="s">
        <v>31</v>
      </c>
      <c r="D146" s="63"/>
      <c r="E146" s="143"/>
      <c r="F146" s="143"/>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25">
      <c r="A147" s="142">
        <v>34</v>
      </c>
      <c r="B147" s="159" t="s">
        <v>2664</v>
      </c>
      <c r="C147" s="161" t="s">
        <v>31</v>
      </c>
      <c r="D147" s="63"/>
      <c r="E147" s="143"/>
      <c r="F147" s="143"/>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25">
      <c r="A148" s="142">
        <v>35</v>
      </c>
      <c r="B148" s="159" t="s">
        <v>2664</v>
      </c>
      <c r="C148" s="161" t="s">
        <v>31</v>
      </c>
      <c r="D148" s="63"/>
      <c r="E148" s="143"/>
      <c r="F148" s="143"/>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25">
      <c r="A149" s="142">
        <v>36</v>
      </c>
      <c r="B149" s="159" t="s">
        <v>2664</v>
      </c>
      <c r="C149" s="161" t="s">
        <v>31</v>
      </c>
      <c r="D149" s="63"/>
      <c r="E149" s="143"/>
      <c r="F149" s="143"/>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25">
      <c r="A150" s="142">
        <v>37</v>
      </c>
      <c r="B150" s="159" t="s">
        <v>2664</v>
      </c>
      <c r="C150" s="161" t="s">
        <v>31</v>
      </c>
      <c r="D150" s="63"/>
      <c r="E150" s="143"/>
      <c r="F150" s="143"/>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25">
      <c r="A151" s="142">
        <v>38</v>
      </c>
      <c r="B151" s="159" t="s">
        <v>2664</v>
      </c>
      <c r="C151" s="161" t="s">
        <v>31</v>
      </c>
      <c r="D151" s="63"/>
      <c r="E151" s="143"/>
      <c r="F151" s="143"/>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25">
      <c r="A152" s="142">
        <v>39</v>
      </c>
      <c r="B152" s="159" t="s">
        <v>2664</v>
      </c>
      <c r="C152" s="161" t="s">
        <v>31</v>
      </c>
      <c r="D152" s="63"/>
      <c r="E152" s="143"/>
      <c r="F152" s="143"/>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25">
      <c r="A153" s="142">
        <v>40</v>
      </c>
      <c r="B153" s="159" t="s">
        <v>2664</v>
      </c>
      <c r="C153" s="161" t="s">
        <v>31</v>
      </c>
      <c r="D153" s="63"/>
      <c r="E153" s="143"/>
      <c r="F153" s="143"/>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25">
      <c r="A154" s="142">
        <v>41</v>
      </c>
      <c r="B154" s="159" t="s">
        <v>2664</v>
      </c>
      <c r="C154" s="161" t="s">
        <v>31</v>
      </c>
      <c r="D154" s="63"/>
      <c r="E154" s="143"/>
      <c r="F154" s="143"/>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25">
      <c r="A155" s="142">
        <v>42</v>
      </c>
      <c r="B155" s="159" t="s">
        <v>2664</v>
      </c>
      <c r="C155" s="161" t="s">
        <v>31</v>
      </c>
      <c r="D155" s="63"/>
      <c r="E155" s="143"/>
      <c r="F155" s="143"/>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25">
      <c r="A156" s="142">
        <v>43</v>
      </c>
      <c r="B156" s="159" t="s">
        <v>2664</v>
      </c>
      <c r="C156" s="161" t="s">
        <v>31</v>
      </c>
      <c r="D156" s="63"/>
      <c r="E156" s="143"/>
      <c r="F156" s="143"/>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25">
      <c r="A157" s="142">
        <v>44</v>
      </c>
      <c r="B157" s="159" t="s">
        <v>2664</v>
      </c>
      <c r="C157" s="161" t="s">
        <v>31</v>
      </c>
      <c r="D157" s="63"/>
      <c r="E157" s="143"/>
      <c r="F157" s="143"/>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25">
      <c r="A158" s="142">
        <v>45</v>
      </c>
      <c r="B158" s="159" t="s">
        <v>2664</v>
      </c>
      <c r="C158" s="161" t="s">
        <v>31</v>
      </c>
      <c r="D158" s="63"/>
      <c r="E158" s="143"/>
      <c r="F158" s="143"/>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25">
      <c r="A159" s="142">
        <v>46</v>
      </c>
      <c r="B159" s="159" t="s">
        <v>2664</v>
      </c>
      <c r="C159" s="161" t="s">
        <v>31</v>
      </c>
      <c r="D159" s="63"/>
      <c r="E159" s="143"/>
      <c r="F159" s="143"/>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3">
      <c r="A160" s="142">
        <v>47</v>
      </c>
      <c r="B160" s="159" t="s">
        <v>2664</v>
      </c>
      <c r="C160" s="161" t="s">
        <v>31</v>
      </c>
      <c r="D160" s="63"/>
      <c r="E160" s="143"/>
      <c r="F160" s="143"/>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1" customHeight="1" thickBot="1" x14ac:dyDescent="0.3">
      <c r="O161" s="173"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x14ac:dyDescent="0.25">
      <c r="A163" s="205" t="s">
        <v>2659</v>
      </c>
      <c r="B163" s="206"/>
      <c r="C163" s="206"/>
      <c r="D163" s="206"/>
      <c r="E163" s="207"/>
      <c r="F163" s="208" t="s">
        <v>2660</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7" t="s">
        <v>26</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13" t="s">
        <v>2643</v>
      </c>
      <c r="J167" s="214"/>
      <c r="K167" s="214"/>
      <c r="L167" s="214"/>
      <c r="M167" s="214"/>
      <c r="N167" s="214"/>
      <c r="O167" s="215"/>
      <c r="U167" s="51"/>
    </row>
    <row r="168" spans="1:28" x14ac:dyDescent="0.25">
      <c r="A168" s="9"/>
      <c r="B168" s="232" t="s">
        <v>2657</v>
      </c>
      <c r="C168" s="232"/>
      <c r="D168" s="232"/>
      <c r="E168" s="8"/>
      <c r="F168" s="5"/>
      <c r="H168" s="81" t="s">
        <v>2656</v>
      </c>
      <c r="I168" s="213"/>
      <c r="J168" s="214"/>
      <c r="K168" s="214"/>
      <c r="L168" s="214"/>
      <c r="M168" s="214"/>
      <c r="N168" s="214"/>
      <c r="O168" s="215"/>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2667</v>
      </c>
      <c r="B172" s="203"/>
      <c r="C172" s="203"/>
      <c r="D172" s="203"/>
      <c r="E172" s="203"/>
      <c r="F172" s="203"/>
      <c r="G172" s="203"/>
      <c r="H172" s="203"/>
      <c r="I172" s="203"/>
      <c r="J172" s="203"/>
      <c r="K172" s="203"/>
      <c r="L172" s="203"/>
      <c r="M172" s="203"/>
      <c r="N172" s="203"/>
      <c r="O172" s="204"/>
      <c r="P172" s="76"/>
    </row>
    <row r="173" spans="1:28" ht="15" customHeight="1" x14ac:dyDescent="0.25">
      <c r="A173" s="196" t="s">
        <v>2673</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2668</v>
      </c>
      <c r="C176" s="223"/>
      <c r="D176" s="223"/>
      <c r="E176" s="223"/>
      <c r="F176" s="223"/>
      <c r="G176" s="223"/>
      <c r="H176" s="20"/>
      <c r="I176" s="176" t="s">
        <v>2674</v>
      </c>
      <c r="J176" s="177"/>
      <c r="K176" s="177"/>
      <c r="L176" s="177"/>
      <c r="M176" s="177"/>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2671</v>
      </c>
      <c r="O177" s="8"/>
      <c r="Q177" s="19"/>
      <c r="R177" s="19"/>
      <c r="S177" s="19"/>
      <c r="T177" s="19"/>
      <c r="U177" s="19"/>
      <c r="V177" s="19"/>
      <c r="W177" s="19"/>
      <c r="X177" s="19"/>
      <c r="Y177" s="19"/>
      <c r="Z177" s="19"/>
      <c r="AA177" s="19"/>
      <c r="AB177" s="19"/>
    </row>
    <row r="178" spans="1:28" ht="23.25" x14ac:dyDescent="0.25">
      <c r="A178" s="9"/>
      <c r="B178" s="227"/>
      <c r="C178" s="228"/>
      <c r="D178" s="229"/>
      <c r="E178" s="165"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62"/>
      <c r="Z178" s="163" t="str">
        <f>IF(Y178&gt;0,SUM(E180+Y178),"")</f>
        <v/>
      </c>
      <c r="AA178" s="19"/>
      <c r="AB178" s="19"/>
    </row>
    <row r="179" spans="1:28" ht="23.25" x14ac:dyDescent="0.25">
      <c r="A179" s="9"/>
      <c r="B179" s="189" t="s">
        <v>2668</v>
      </c>
      <c r="C179" s="189"/>
      <c r="D179" s="189"/>
      <c r="E179" s="169">
        <v>0.02</v>
      </c>
      <c r="F179" s="168">
        <v>0.03</v>
      </c>
      <c r="G179" s="163">
        <f>IF(F179&gt;0,SUM(E179+F179),"")</f>
        <v>0.05</v>
      </c>
      <c r="H179" s="5"/>
      <c r="I179" s="189" t="s">
        <v>2670</v>
      </c>
      <c r="J179" s="189"/>
      <c r="K179" s="189"/>
      <c r="L179" s="189"/>
      <c r="M179" s="170">
        <v>0.05</v>
      </c>
      <c r="O179" s="8"/>
      <c r="Q179" s="19"/>
      <c r="R179" s="157">
        <f>IF(M179&gt;0,SUM(L179+M179),"")</f>
        <v>0.05</v>
      </c>
      <c r="T179" s="19"/>
      <c r="U179" s="235" t="s">
        <v>1166</v>
      </c>
      <c r="V179" s="235"/>
      <c r="W179" s="235"/>
      <c r="X179" s="24">
        <v>0.02</v>
      </c>
      <c r="Y179" s="162"/>
      <c r="Z179" s="163" t="str">
        <f>IF(Y179&gt;0,SUM(E181+Y179),"")</f>
        <v/>
      </c>
      <c r="AA179" s="19"/>
      <c r="AB179" s="19"/>
    </row>
    <row r="180" spans="1:28" ht="23.25" hidden="1" x14ac:dyDescent="0.25">
      <c r="A180" s="9"/>
      <c r="B180" s="175"/>
      <c r="C180" s="175"/>
      <c r="D180" s="175"/>
      <c r="E180" s="167"/>
      <c r="H180" s="5"/>
      <c r="I180" s="175"/>
      <c r="J180" s="175"/>
      <c r="K180" s="175"/>
      <c r="L180" s="175"/>
      <c r="M180" s="5"/>
      <c r="O180" s="8"/>
      <c r="Q180" s="19"/>
      <c r="R180" s="157" t="str">
        <f>IF(S180&gt;0,SUM(L180+S180),"")</f>
        <v/>
      </c>
      <c r="S180" s="162"/>
      <c r="T180" s="19"/>
      <c r="U180" s="235" t="s">
        <v>1167</v>
      </c>
      <c r="V180" s="235"/>
      <c r="W180" s="235"/>
      <c r="X180" s="24">
        <v>0.03</v>
      </c>
      <c r="Y180" s="162"/>
      <c r="Z180" s="163" t="str">
        <f>IF(Y180&gt;0,SUM(E182+Y180),"")</f>
        <v/>
      </c>
      <c r="AA180" s="19"/>
      <c r="AB180" s="19"/>
    </row>
    <row r="181" spans="1:28" ht="23.25" hidden="1" x14ac:dyDescent="0.25">
      <c r="A181" s="9"/>
      <c r="B181" s="175"/>
      <c r="C181" s="175"/>
      <c r="D181" s="175"/>
      <c r="E181" s="167"/>
      <c r="H181" s="5"/>
      <c r="I181" s="175"/>
      <c r="J181" s="175"/>
      <c r="K181" s="175"/>
      <c r="L181" s="175"/>
      <c r="M181" s="5"/>
      <c r="O181" s="8"/>
      <c r="Q181" s="19"/>
      <c r="R181" s="157" t="str">
        <f>IF(S181&gt;0,SUM(L181+S181),"")</f>
        <v/>
      </c>
      <c r="S181" s="162"/>
      <c r="T181" s="19"/>
      <c r="U181" s="19"/>
      <c r="V181" s="19"/>
      <c r="W181" s="19"/>
      <c r="X181" s="19"/>
      <c r="Y181" s="19"/>
      <c r="Z181" s="19"/>
      <c r="AA181" s="19"/>
      <c r="AB181" s="19"/>
    </row>
    <row r="182" spans="1:28" ht="23.25" hidden="1" x14ac:dyDescent="0.25">
      <c r="A182" s="9"/>
      <c r="B182" s="175"/>
      <c r="C182" s="175"/>
      <c r="D182" s="175"/>
      <c r="E182" s="167"/>
      <c r="H182" s="5"/>
      <c r="I182" s="175"/>
      <c r="J182" s="175"/>
      <c r="K182" s="175"/>
      <c r="L182" s="175"/>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7" t="str">
        <f>IF(S183&gt;0,SUM(L183+S183),"")</f>
        <v/>
      </c>
      <c r="S183" s="162"/>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4">
        <f>+SUM(G179:G182)</f>
        <v>0.05</v>
      </c>
      <c r="D185" s="91" t="s">
        <v>2628</v>
      </c>
      <c r="E185" s="94">
        <f>+(C185*SUM(K20:K35))</f>
        <v>93556782.5</v>
      </c>
      <c r="F185" s="92"/>
      <c r="G185" s="93"/>
      <c r="H185" s="88"/>
      <c r="I185" s="90" t="s">
        <v>2627</v>
      </c>
      <c r="J185" s="164">
        <f>+SUM(M179:M183)</f>
        <v>0.05</v>
      </c>
      <c r="K185" s="234" t="s">
        <v>2628</v>
      </c>
      <c r="L185" s="234"/>
      <c r="M185" s="94">
        <f>+J185*(SUM(K20:K35))</f>
        <v>93556782.5</v>
      </c>
      <c r="N185" s="95"/>
      <c r="O185" s="96"/>
    </row>
    <row r="186" spans="1:28" ht="15.75" thickBot="1" x14ac:dyDescent="0.3">
      <c r="A186" s="10"/>
      <c r="B186" s="97"/>
      <c r="C186" s="97"/>
      <c r="D186" s="97"/>
      <c r="E186" s="97"/>
      <c r="F186" s="97"/>
      <c r="G186" s="97"/>
      <c r="H186" s="97"/>
      <c r="I186" s="166" t="s">
        <v>2672</v>
      </c>
      <c r="J186" s="97"/>
      <c r="K186" s="97"/>
      <c r="L186" s="97"/>
      <c r="M186" s="97"/>
      <c r="N186" s="98"/>
      <c r="O186" s="99"/>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193" t="s">
        <v>2636</v>
      </c>
      <c r="C192" s="193"/>
      <c r="E192" s="5" t="s">
        <v>20</v>
      </c>
      <c r="H192" s="26" t="s">
        <v>24</v>
      </c>
      <c r="J192" s="5" t="s">
        <v>2637</v>
      </c>
      <c r="K192" s="5"/>
      <c r="M192" s="5"/>
      <c r="N192" s="5"/>
      <c r="O192" s="8"/>
      <c r="Q192" s="152"/>
      <c r="R192" s="153"/>
      <c r="S192" s="153"/>
      <c r="T192" s="152"/>
    </row>
    <row r="193" spans="1:18" x14ac:dyDescent="0.25">
      <c r="A193" s="9"/>
      <c r="C193" s="123">
        <v>39853</v>
      </c>
      <c r="D193" s="5"/>
      <c r="E193" s="124">
        <v>2384</v>
      </c>
      <c r="F193" s="5"/>
      <c r="G193" s="5"/>
      <c r="H193" s="145" t="s">
        <v>2678</v>
      </c>
      <c r="J193" s="5"/>
      <c r="K193" s="125">
        <v>40925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233" t="s">
        <v>2658</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2679</v>
      </c>
      <c r="J211" s="27" t="s">
        <v>2622</v>
      </c>
      <c r="K211" s="146" t="s">
        <v>2679</v>
      </c>
      <c r="L211" s="21"/>
      <c r="M211" s="21"/>
      <c r="N211" s="21"/>
      <c r="O211" s="8"/>
    </row>
    <row r="212" spans="1:15" x14ac:dyDescent="0.25">
      <c r="A212" s="9"/>
      <c r="B212" s="27" t="s">
        <v>2619</v>
      </c>
      <c r="C212" s="145" t="s">
        <v>2678</v>
      </c>
      <c r="D212" s="21"/>
      <c r="G212" s="27" t="s">
        <v>2621</v>
      </c>
      <c r="H212" s="146" t="s">
        <v>2680</v>
      </c>
      <c r="J212" s="27" t="s">
        <v>2623</v>
      </c>
      <c r="K212" s="145" t="s">
        <v>2681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Leidy</cp:lastModifiedBy>
  <cp:lastPrinted>2020-12-30T03:36:09Z</cp:lastPrinted>
  <dcterms:created xsi:type="dcterms:W3CDTF">2020-10-14T21:57:42Z</dcterms:created>
  <dcterms:modified xsi:type="dcterms:W3CDTF">2020-12-30T03:37:08Z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