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idy\Desktop\CONTRATACION PI 2021\VICHADA\"/>
    </mc:Choice>
  </mc:AlternateContent>
  <xr:revisionPtr revIDLastSave="0" documentId="13_ncr:1_{9E45EBFA-F38E-4479-A7AA-3E337774673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<sst xmlns="http://schemas.openxmlformats.org/spreadsheetml/2006/main" count="3061" uniqueCount="2692">
  <si>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</si>
  <si>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</si>
  <si>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</si>
  <si>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</si>
  <si>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</si>
  <si>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</si>
  <si>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</si>
  <si>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</si>
  <si>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</si>
  <si>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</si>
  <si>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</si>
  <si>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</si>
  <si>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</si>
  <si>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</si>
  <si>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</si>
  <si>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</si>
  <si>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</si>
  <si>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</si>
  <si>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</si>
  <si>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</si>
  <si>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</si>
  <si>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</si>
  <si>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</si>
  <si>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</si>
  <si>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</si>
  <si>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</si>
  <si>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</si>
  <si>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</si>
  <si>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</si>
  <si>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</si>
  <si>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</si>
  <si>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</si>
  <si>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</si>
  <si>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</si>
  <si>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</si>
  <si>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</si>
  <si>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</si>
  <si>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</si>
  <si>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</si>
  <si>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</si>
  <si>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</si>
  <si>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</si>
  <si>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</si>
  <si>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</si>
  <si>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</si>
  <si>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</si>
  <si>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</si>
  <si>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</si>
  <si>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</si>
  <si>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</si>
  <si>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</si>
  <si>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</si>
  <si>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</si>
  <si>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</si>
  <si>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</si>
  <si>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</si>
  <si>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</si>
  <si>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</si>
  <si>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</si>
  <si>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</si>
  <si>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</si>
  <si>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</si>
  <si>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</si>
  <si>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</si>
  <si>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</si>
  <si>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</si>
  <si>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</si>
  <si>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</si>
  <si>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</si>
  <si>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</si>
  <si>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</si>
  <si>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</si>
  <si>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</si>
  <si>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</si>
  <si>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</si>
  <si>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</si>
  <si>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</si>
  <si>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</si>
  <si>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</si>
  <si>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</si>
  <si>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</si>
  <si>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</si>
  <si>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</si>
  <si>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</si>
  <si>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</si>
  <si>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</si>
  <si>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</si>
  <si>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</si>
  <si>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</si>
  <si>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</si>
  <si>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</si>
  <si>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</si>
  <si>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</si>
  <si>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</si>
  <si>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</si>
  <si>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</si>
  <si>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</si>
  <si>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</si>
  <si>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</si>
  <si>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</si>
  <si>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</si>
  <si>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</si>
  <si>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</si>
  <si>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</si>
  <si>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</si>
  <si>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</si>
  <si>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</si>
  <si>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</si>
  <si>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</si>
  <si>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</si>
  <si>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</si>
  <si>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</si>
  <si>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</si>
  <si>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</si>
  <si>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</si>
  <si>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</si>
  <si>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</si>
  <si>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</si>
  <si>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</si>
  <si>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</si>
  <si>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</si>
  <si>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</si>
  <si>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</si>
  <si>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</si>
  <si>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</si>
  <si>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</si>
  <si>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</si>
  <si>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</si>
  <si>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</si>
  <si>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</si>
  <si>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</si>
  <si>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</si>
  <si>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</si>
  <si>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</si>
  <si>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</si>
  <si>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</si>
  <si>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</si>
  <si>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</si>
  <si>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</si>
  <si>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</si>
  <si>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</si>
  <si>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</si>
  <si>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</si>
  <si>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</si>
  <si>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</si>
  <si>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</si>
  <si>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</si>
  <si>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</si>
  <si>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</si>
  <si>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</si>
  <si>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</si>
  <si>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</si>
  <si>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</si>
  <si>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</si>
  <si>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</si>
  <si>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</si>
  <si>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</si>
  <si>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</si>
  <si>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</si>
  <si>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</si>
  <si>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</si>
  <si>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</si>
  <si>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</si>
  <si>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</si>
  <si>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</si>
  <si>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</si>
  <si>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</si>
  <si>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</si>
  <si>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</si>
  <si>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</si>
  <si>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</si>
  <si>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</si>
  <si>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</si>
  <si>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</si>
  <si>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</si>
  <si>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</si>
  <si>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</si>
  <si>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</si>
  <si>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</si>
  <si>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</si>
  <si>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</si>
  <si>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</si>
  <si>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</si>
  <si>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</si>
  <si>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</si>
  <si>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</si>
  <si>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</si>
  <si>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</si>
  <si>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</si>
  <si>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</si>
  <si>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</si>
  <si>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</si>
  <si>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</si>
  <si>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</si>
  <si>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</si>
  <si>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</si>
  <si>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</si>
  <si>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</si>
  <si>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</si>
  <si>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</si>
  <si>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</si>
  <si>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</si>
  <si>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</si>
  <si>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</si>
  <si>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</si>
  <si>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</si>
  <si>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</si>
  <si>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</si>
  <si>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</si>
  <si>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</si>
  <si>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</si>
  <si>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</si>
  <si>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</si>
  <si>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</si>
  <si>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</si>
  <si>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</si>
  <si>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</si>
  <si>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</si>
  <si>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</si>
  <si>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</si>
  <si>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</si>
  <si>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</si>
  <si>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</si>
  <si>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</si>
  <si>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</si>
  <si>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</si>
  <si>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</si>
  <si>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</si>
  <si>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</si>
  <si>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</si>
  <si>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</si>
  <si>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</si>
  <si>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</si>
  <si>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</si>
  <si>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</si>
  <si>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</si>
  <si>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</si>
  <si>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</si>
  <si>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</si>
  <si>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</si>
  <si>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</si>
  <si>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</si>
  <si>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</si>
  <si>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</si>
  <si>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</si>
  <si>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</si>
  <si>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</si>
  <si>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</si>
  <si>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</si>
  <si>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</si>
  <si>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</si>
  <si>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</si>
  <si>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</si>
  <si>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</si>
  <si>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</si>
  <si>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</si>
  <si>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</si>
  <si>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</si>
  <si>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</si>
  <si>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</si>
  <si>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</si>
  <si>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</si>
  <si>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</si>
  <si>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</si>
  <si>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</si>
  <si>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</si>
  <si>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</si>
  <si>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</si>
  <si>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</si>
  <si>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</si>
  <si>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</si>
  <si>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</si>
  <si>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</si>
  <si>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</si>
  <si>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</si>
  <si>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</si>
  <si>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</si>
  <si>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</si>
  <si>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</si>
  <si>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</si>
  <si>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</si>
  <si>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</si>
  <si>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</si>
  <si>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</si>
  <si>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</si>
  <si>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</si>
  <si>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</si>
  <si>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</si>
  <si>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</si>
  <si>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</si>
  <si>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</si>
  <si>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</si>
  <si>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</si>
  <si>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</si>
  <si>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</si>
  <si>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</si>
  <si>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</si>
  <si>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</si>
  <si>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</si>
  <si>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</si>
  <si>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</si>
  <si>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</si>
  <si>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</si>
  <si>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</si>
  <si>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</si>
  <si>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</si>
  <si>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</si>
  <si>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</si>
  <si>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</si>
  <si>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</si>
  <si>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</si>
  <si>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</si>
  <si>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</si>
  <si>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</si>
  <si>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</si>
  <si>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</si>
  <si>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</si>
  <si>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</si>
  <si>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</si>
  <si>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</si>
  <si>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</si>
  <si>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</si>
  <si>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</si>
  <si>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</si>
  <si>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</si>
  <si>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</si>
  <si>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</si>
  <si>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</si>
  <si>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</si>
  <si>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</si>
  <si>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</si>
  <si>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</si>
  <si>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</si>
  <si>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</si>
  <si>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</si>
  <si>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</si>
  <si>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</si>
  <si>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</si>
  <si>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</si>
  <si>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</si>
  <si>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</si>
  <si>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</si>
  <si>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</si>
  <si>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</si>
  <si>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</si>
  <si>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</si>
  <si>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</si>
  <si>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</si>
  <si>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</si>
  <si>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</si>
  <si>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</si>
  <si>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</si>
  <si>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</si>
  <si>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</si>
  <si>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</si>
  <si>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</si>
  <si>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</si>
  <si>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</si>
  <si>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</si>
  <si>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</si>
  <si>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</si>
  <si>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</si>
  <si>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</si>
  <si>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</si>
  <si>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</si>
  <si>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</si>
  <si>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</si>
  <si>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</si>
  <si>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</si>
  <si>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</si>
  <si>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</si>
  <si>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</si>
  <si>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</si>
  <si>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</si>
  <si>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</si>
  <si>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</si>
  <si>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</si>
  <si>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</si>
  <si>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</si>
  <si>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</si>
  <si>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</si>
  <si>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</si>
  <si>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</si>
  <si>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</si>
  <si>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</si>
  <si>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</si>
  <si>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</si>
  <si>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</si>
  <si>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</si>
  <si>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</si>
  <si>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</si>
  <si>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</si>
  <si>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</si>
  <si>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</si>
  <si>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</si>
  <si>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</si>
  <si>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</si>
  <si>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</si>
  <si>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</si>
  <si>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</si>
  <si>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</si>
  <si>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</si>
  <si>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</si>
  <si>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</si>
  <si>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</si>
  <si>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</si>
  <si>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</si>
  <si>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</si>
  <si>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</si>
  <si>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</si>
  <si>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</si>
  <si>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</si>
  <si>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</si>
  <si>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</si>
  <si>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</si>
  <si>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</si>
  <si>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</si>
  <si>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</si>
  <si>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</si>
  <si>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</si>
  <si>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</si>
  <si>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</si>
  <si>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</si>
  <si>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</si>
  <si>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</si>
  <si>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</si>
  <si>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</si>
  <si>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</si>
  <si>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</si>
  <si>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</si>
  <si>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</si>
  <si>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</si>
  <si>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</si>
  <si>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</si>
  <si>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</si>
  <si>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</si>
  <si>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</si>
  <si>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</si>
  <si>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</si>
  <si>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</si>
  <si>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</si>
  <si>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</si>
  <si>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</si>
  <si>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</si>
  <si>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</si>
  <si>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</si>
  <si>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</si>
  <si>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</si>
  <si>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</si>
  <si>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</si>
  <si>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</si>
  <si>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</si>
  <si>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</si>
  <si>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</si>
  <si>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</si>
  <si>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</si>
  <si>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</si>
  <si>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</si>
  <si>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</si>
  <si>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</si>
  <si>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</si>
  <si>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</si>
  <si>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</si>
  <si>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</si>
  <si>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</si>
  <si>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</si>
  <si>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</si>
  <si>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</si>
  <si>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</si>
  <si>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</si>
  <si>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</si>
  <si>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</si>
  <si>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</si>
  <si>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</si>
  <si>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</si>
  <si>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</si>
  <si>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</si>
  <si>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</si>
  <si>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</si>
  <si>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</si>
  <si>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</si>
  <si>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</si>
  <si>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</si>
  <si>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</si>
  <si>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</si>
  <si>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</si>
  <si>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</si>
  <si>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</si>
  <si>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</si>
  <si>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</si>
  <si>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</si>
  <si>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</si>
  <si>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</si>
  <si>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</si>
  <si>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</si>
  <si>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</si>
  <si>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</si>
  <si>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</si>
  <si>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</si>
  <si>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</si>
  <si>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</si>
  <si>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</si>
  <si>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</si>
  <si>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</si>
  <si>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</si>
  <si>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</si>
  <si>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</si>
  <si>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</si>
  <si>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</si>
  <si>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</si>
  <si>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</si>
  <si>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</si>
  <si>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</si>
  <si>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</si>
  <si>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</si>
  <si>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</si>
  <si>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</si>
  <si>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</si>
  <si>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</si>
  <si>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</si>
  <si>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</si>
  <si>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</si>
  <si>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</si>
  <si>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</si>
  <si>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</si>
  <si>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</si>
  <si>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</si>
  <si>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</si>
  <si>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</si>
  <si>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</si>
  <si>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</si>
  <si>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</si>
  <si>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</si>
  <si>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</si>
  <si>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</si>
  <si>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</si>
  <si>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</si>
  <si>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</si>
  <si>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</si>
  <si>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</si>
  <si>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</si>
  <si>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</si>
  <si>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</si>
  <si>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</si>
  <si>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</si>
  <si>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</si>
  <si>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</si>
  <si>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</si>
  <si>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</si>
  <si>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</si>
  <si>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</si>
  <si>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</si>
  <si>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</si>
  <si>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</si>
  <si>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</si>
  <si>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</si>
  <si>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</si>
  <si>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</si>
  <si>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</si>
  <si>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</si>
  <si>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</si>
  <si>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</si>
  <si>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</si>
  <si>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</si>
  <si>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</si>
  <si>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</si>
  <si>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</si>
  <si>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</si>
  <si>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</si>
  <si>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</si>
  <si>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</si>
  <si>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</si>
  <si>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</si>
  <si>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</si>
  <si>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</si>
  <si>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</si>
  <si>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</si>
  <si>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</si>
  <si>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</si>
  <si>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</si>
  <si>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</si>
  <si>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</si>
  <si>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</si>
  <si>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</si>
  <si>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</si>
  <si>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</si>
  <si>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</si>
  <si>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</si>
  <si>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</si>
  <si>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</si>
  <si>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</si>
  <si>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</si>
  <si>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</si>
  <si>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</si>
  <si>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</si>
  <si>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</si>
  <si>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</si>
  <si>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</si>
  <si>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</si>
  <si>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</si>
  <si>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</si>
  <si>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</si>
  <si>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</si>
  <si>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</si>
  <si>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</si>
  <si>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</si>
  <si>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</si>
  <si>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</si>
  <si>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</si>
  <si>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</si>
  <si>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</si>
  <si>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</si>
  <si>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</si>
  <si>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</si>
  <si>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</si>
  <si>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</si>
  <si>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</si>
  <si>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</si>
  <si>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</si>
  <si>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</si>
  <si>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</si>
  <si>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</si>
  <si>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</si>
  <si>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</si>
  <si>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</si>
  <si>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</si>
  <si>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</si>
  <si>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</si>
  <si>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</si>
  <si>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</si>
  <si>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</si>
  <si>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</si>
  <si>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</si>
  <si>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</si>
  <si>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</si>
  <si>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</si>
  <si>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</si>
  <si>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</si>
  <si>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</si>
  <si>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</si>
  <si>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</si>
  <si>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</si>
  <si>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</si>
  <si>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</si>
  <si>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</si>
  <si>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</si>
  <si>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</si>
  <si>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</si>
  <si>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</si>
  <si>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</si>
  <si>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</si>
  <si>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</si>
  <si>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</si>
  <si>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</si>
  <si>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</si>
  <si>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</si>
  <si>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</si>
  <si>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</si>
  <si>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</si>
  <si>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</si>
  <si>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</si>
  <si>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</si>
  <si>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</si>
  <si>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</si>
  <si>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</si>
  <si>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</si>
  <si>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</si>
  <si>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</si>
  <si>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</si>
  <si>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</si>
  <si>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</si>
  <si>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</si>
  <si>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</si>
  <si>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</si>
  <si>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</si>
  <si>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</si>
  <si>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</si>
  <si>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</si>
  <si>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</si>
  <si>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</si>
  <si>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</si>
  <si>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</si>
  <si>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</si>
  <si>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</si>
  <si>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</si>
  <si>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</si>
  <si>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</si>
  <si>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</si>
  <si>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</si>
  <si>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</si>
  <si>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</si>
  <si>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</si>
  <si>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</si>
  <si>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</si>
  <si>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</si>
  <si>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</si>
  <si>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</si>
  <si>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</si>
  <si>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</si>
  <si>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</si>
  <si>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</si>
  <si>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</si>
  <si>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</si>
  <si>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</si>
  <si>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</si>
  <si>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</si>
  <si>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</si>
  <si>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</si>
  <si>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</si>
  <si>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</si>
  <si>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</si>
  <si>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</si>
  <si>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</si>
  <si>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</si>
  <si>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</si>
  <si>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</si>
  <si>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</si>
  <si>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</si>
  <si>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</si>
  <si>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</si>
  <si>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</si>
  <si>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</si>
  <si>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</si>
  <si>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</si>
  <si>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</si>
  <si>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</si>
  <si>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</si>
  <si>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</si>
  <si>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</si>
  <si>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</si>
  <si>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</si>
  <si>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</si>
  <si>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</si>
  <si>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</si>
  <si>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</si>
  <si>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</si>
  <si>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</si>
  <si>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</si>
  <si>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</si>
  <si>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</si>
  <si>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</si>
  <si>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</si>
  <si>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</si>
  <si>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</si>
  <si>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</si>
  <si>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</si>
  <si>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</si>
  <si>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</si>
  <si>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</si>
  <si>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</si>
  <si>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</si>
  <si>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</si>
  <si>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</si>
  <si>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</si>
  <si>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</si>
  <si>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</si>
  <si>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</si>
  <si>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</si>
  <si>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</si>
  <si>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</si>
  <si>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</si>
  <si>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</si>
  <si>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</si>
  <si>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</si>
  <si>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</si>
  <si>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</si>
  <si>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</si>
  <si>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</si>
  <si>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</si>
  <si>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</si>
  <si>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</si>
  <si>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</si>
  <si>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</si>
  <si>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</si>
  <si>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</si>
  <si>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</si>
  <si>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</si>
  <si>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</si>
  <si>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</si>
  <si>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</si>
  <si>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</si>
  <si>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</si>
  <si>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</si>
  <si>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</si>
  <si>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</si>
  <si>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</si>
  <si>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</si>
  <si>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</si>
  <si>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</si>
  <si>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</si>
  <si>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</si>
  <si>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</si>
  <si>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</si>
  <si>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</si>
  <si>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</si>
  <si>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</si>
  <si>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</si>
  <si>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</si>
  <si>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</si>
  <si>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</si>
  <si>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</si>
  <si>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</si>
  <si>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</si>
  <si>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</si>
  <si>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</si>
  <si>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</si>
  <si>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</si>
  <si>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</si>
  <si>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</si>
  <si>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</si>
  <si>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</si>
  <si>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</si>
  <si>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</si>
  <si>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</si>
  <si>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</si>
  <si>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</si>
  <si>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</si>
  <si>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</si>
  <si>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</si>
  <si>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</si>
  <si>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</si>
  <si>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</si>
  <si>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</si>
  <si>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</si>
  <si>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</si>
  <si>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</si>
  <si>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</si>
  <si>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</si>
  <si>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</si>
  <si>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</si>
  <si>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</si>
  <si>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</si>
  <si>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</si>
  <si>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</si>
  <si>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</si>
  <si>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</si>
  <si>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</si>
  <si>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</si>
  <si>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</si>
  <si>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</si>
  <si>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</si>
  <si>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</si>
  <si>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</si>
  <si>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</si>
  <si>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</si>
  <si>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</si>
  <si>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</si>
  <si>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</si>
  <si>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</si>
  <si>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</si>
  <si>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</si>
  <si>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</si>
  <si>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</si>
  <si>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</si>
  <si>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</si>
  <si>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</si>
  <si>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</si>
  <si>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</si>
  <si>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</si>
  <si>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</si>
  <si>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</si>
  <si>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</si>
  <si>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</si>
  <si>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</si>
  <si>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</si>
  <si>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</si>
  <si>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</si>
  <si>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</si>
  <si>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</si>
  <si>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</si>
  <si>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</si>
  <si>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</si>
  <si>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</si>
  <si>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</si>
  <si>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</si>
  <si>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</si>
  <si>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</si>
  <si>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</si>
  <si>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</si>
  <si>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</si>
  <si>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</si>
  <si>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</si>
  <si>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</si>
  <si>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</si>
  <si>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</si>
  <si>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</si>
  <si>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</si>
  <si>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</si>
  <si>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</si>
  <si>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</si>
  <si>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</si>
  <si>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</si>
  <si>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</si>
  <si>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</si>
  <si>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</si>
  <si>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</si>
  <si>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</si>
  <si>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</si>
  <si>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</si>
  <si>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</si>
  <si>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</si>
  <si>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</si>
  <si>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</si>
  <si>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</si>
  <si>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</si>
  <si>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</si>
  <si>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</si>
  <si>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</si>
  <si>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</si>
  <si>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</si>
  <si>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</si>
  <si>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</si>
  <si>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</si>
  <si>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</si>
  <si>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</si>
  <si>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</si>
  <si>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</si>
  <si>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</si>
  <si>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</si>
  <si>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</si>
  <si>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</si>
  <si>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</si>
  <si>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</si>
  <si>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</si>
  <si>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</si>
  <si>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</si>
  <si>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</si>
  <si>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</si>
  <si>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</si>
  <si>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</si>
  <si>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</si>
  <si>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</si>
  <si>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</si>
  <si>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</si>
  <si>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</si>
  <si>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</si>
  <si>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</si>
  <si>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</si>
  <si>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</si>
  <si>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</si>
  <si>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</si>
  <si>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</si>
  <si>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</si>
  <si>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</si>
  <si>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</si>
  <si>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</si>
  <si>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</si>
  <si>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</si>
  <si>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</si>
  <si>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</si>
  <si>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</si>
  <si>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</si>
  <si>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</si>
  <si>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</si>
  <si>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</si>
  <si>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</si>
  <si>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</si>
  <si>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</si>
  <si>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</si>
  <si>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</si>
  <si>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</si>
  <si>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</si>
  <si>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</si>
  <si>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</si>
  <si>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</si>
  <si>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</si>
  <si>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</si>
  <si>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</si>
  <si>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</si>
  <si>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</si>
  <si>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</si>
  <si>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</si>
  <si>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</si>
  <si>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</si>
  <si>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</si>
  <si>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</si>
  <si>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</si>
  <si>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</si>
  <si>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</si>
  <si>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</si>
  <si>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</si>
  <si>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</si>
  <si>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</si>
  <si>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</si>
  <si>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</si>
  <si>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</si>
  <si>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</si>
  <si>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</si>
  <si>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</si>
  <si>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</si>
  <si>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</si>
  <si>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</si>
  <si>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</si>
  <si>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</si>
  <si>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</si>
  <si>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</si>
  <si>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</si>
  <si>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</si>
  <si>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</si>
  <si>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</si>
  <si>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</si>
  <si>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</si>
  <si>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</si>
  <si>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</si>
  <si>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</si>
  <si>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</si>
  <si>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</si>
  <si>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</si>
  <si>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</si>
  <si>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</si>
  <si>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</si>
  <si>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</si>
  <si>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</si>
  <si>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</si>
  <si>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</si>
  <si>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</si>
  <si>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</si>
  <si>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</si>
  <si>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</si>
  <si>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</si>
  <si>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</si>
  <si>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</si>
  <si>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</si>
  <si>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</si>
  <si>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</si>
  <si>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</si>
  <si>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</si>
  <si>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</si>
  <si>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</si>
  <si>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</si>
  <si>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</si>
  <si>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</si>
  <si>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</si>
  <si>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</si>
  <si>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</si>
  <si>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</si>
  <si>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</si>
  <si>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</si>
  <si>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</si>
  <si>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</si>
  <si>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</si>
  <si>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</si>
  <si>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</si>
  <si>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</si>
  <si>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</si>
  <si>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</si>
  <si>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</si>
  <si>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</si>
  <si>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</si>
  <si>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</si>
  <si>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</si>
  <si>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</si>
  <si>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</si>
  <si>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</si>
  <si>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</si>
  <si>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</si>
  <si>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</si>
  <si>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</si>
  <si>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</si>
  <si>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</si>
  <si>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</si>
  <si>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</si>
  <si>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</si>
  <si>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</si>
  <si>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</si>
  <si>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</si>
  <si>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</si>
  <si>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</si>
  <si>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</si>
  <si>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</si>
  <si>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</si>
  <si>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</si>
  <si>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</si>
  <si>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</si>
  <si>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</si>
  <si>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</si>
  <si>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</si>
  <si>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</si>
  <si>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</si>
  <si>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</si>
  <si>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</si>
  <si>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</si>
  <si>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</si>
  <si>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</si>
  <si>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</si>
  <si>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</si>
  <si>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</si>
  <si>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</si>
  <si>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</si>
  <si>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</si>
  <si>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</si>
  <si>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</si>
  <si>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</si>
  <si>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</si>
  <si>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</si>
  <si>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</si>
  <si>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</si>
  <si>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</si>
  <si>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</si>
  <si>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</si>
  <si>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</si>
  <si>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</si>
  <si>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</si>
  <si>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</si>
  <si>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</si>
  <si>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</si>
  <si>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</si>
  <si>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</si>
  <si>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</si>
  <si>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</si>
  <si>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</si>
  <si>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</si>
  <si>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</si>
  <si>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</si>
  <si>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</si>
  <si>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</si>
  <si>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</si>
  <si>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</si>
  <si>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</si>
  <si>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</si>
  <si>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</si>
  <si>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</si>
  <si>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</si>
  <si>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</si>
  <si>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</si>
  <si>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</si>
  <si>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</si>
  <si>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</si>
  <si>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</si>
  <si>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</si>
  <si>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</si>
  <si>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</si>
  <si>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</si>
  <si>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</si>
  <si>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</si>
  <si>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</si>
  <si>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</si>
  <si>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</si>
  <si>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</si>
  <si>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</si>
  <si>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</si>
  <si>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</si>
  <si>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</si>
  <si>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</si>
  <si>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</si>
  <si>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</si>
  <si>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</si>
  <si>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</si>
  <si>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</si>
  <si>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</si>
  <si>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</si>
  <si>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</si>
  <si>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</si>
  <si>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</si>
  <si>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</si>
  <si>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</si>
  <si>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</si>
  <si>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</si>
  <si>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</si>
  <si>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</si>
  <si>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</si>
  <si>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</si>
  <si>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</si>
  <si>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</si>
  <si>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</si>
  <si>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</si>
  <si>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</si>
  <si>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</si>
  <si>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</si>
  <si>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</si>
  <si>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</si>
  <si>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</si>
  <si>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</si>
  <si>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</si>
  <si>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</si>
  <si>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</si>
  <si>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</si>
  <si>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</si>
  <si>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</si>
  <si>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</si>
  <si>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</si>
  <si>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</si>
  <si>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</si>
  <si>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</si>
  <si>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</si>
  <si>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</si>
  <si>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</si>
  <si>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</si>
  <si>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</si>
  <si>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</si>
  <si>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</si>
  <si>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</si>
  <si>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</si>
  <si>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</si>
  <si>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</si>
  <si>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</si>
  <si>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</si>
  <si>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</si>
  <si>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</si>
  <si>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</si>
  <si>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</si>
  <si>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</si>
  <si>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</si>
  <si>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</si>
  <si>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</si>
  <si>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</si>
  <si>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</si>
  <si>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</si>
  <si>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</si>
  <si>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</si>
  <si>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</si>
  <si>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</si>
  <si>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</si>
  <si>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</si>
  <si>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</si>
  <si>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</si>
  <si>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</si>
  <si>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</si>
  <si>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</si>
  <si>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</si>
  <si>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</si>
  <si>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</si>
  <si>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</si>
  <si>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</si>
  <si>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</si>
  <si>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</si>
  <si>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</si>
  <si>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</si>
  <si>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</si>
  <si>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</si>
  <si>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</si>
  <si>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</si>
  <si>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</si>
  <si>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</si>
  <si>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</si>
  <si>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</si>
  <si>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</si>
  <si>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</si>
  <si>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</si>
  <si>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</si>
  <si>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</si>
  <si>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</si>
  <si>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</si>
  <si>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</si>
  <si>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</si>
  <si>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</si>
  <si>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</si>
  <si>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</si>
  <si>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</si>
  <si>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</si>
  <si>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</si>
  <si>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</si>
  <si>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</si>
  <si>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</si>
  <si>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</si>
  <si>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</si>
  <si>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</si>
  <si>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</si>
  <si>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</si>
  <si>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</si>
  <si>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</si>
  <si>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</si>
  <si>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</si>
  <si>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</si>
  <si>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</si>
  <si>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</si>
  <si>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</si>
  <si>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</si>
  <si>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</si>
  <si>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</si>
  <si>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</si>
  <si>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</si>
  <si>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</si>
  <si>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</si>
  <si>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</si>
  <si>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</si>
  <si>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</si>
  <si>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</si>
  <si>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</si>
  <si>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</si>
  <si>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</si>
  <si>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</si>
  <si>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</si>
  <si>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</si>
  <si>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</si>
  <si>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</si>
  <si>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</si>
  <si>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</si>
  <si>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</si>
  <si>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</si>
  <si>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</si>
  <si>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</si>
  <si>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</si>
  <si>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</si>
  <si>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</si>
  <si>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</si>
  <si>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</si>
  <si>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</si>
  <si>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</si>
  <si>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</si>
  <si>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</si>
  <si>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</si>
  <si>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</si>
  <si>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</si>
  <si>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</si>
  <si>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</si>
  <si>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</si>
  <si>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</si>
  <si>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</si>
  <si>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</si>
  <si>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</si>
  <si>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</si>
  <si>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</si>
  <si>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</si>
  <si>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</si>
  <si>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</si>
  <si>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</si>
  <si>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</si>
  <si>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</si>
  <si>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</si>
  <si>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</si>
  <si>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</si>
  <si>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</si>
  <si>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</si>
  <si>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</si>
  <si>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</si>
  <si>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</si>
  <si>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</si>
  <si>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</si>
  <si>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</si>
  <si>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</si>
  <si>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</si>
  <si>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</si>
  <si>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</si>
  <si>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</si>
  <si>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</si>
  <si>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</si>
  <si>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</si>
  <si>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</si>
  <si>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</si>
  <si>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</si>
  <si>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</si>
  <si>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</si>
  <si>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</si>
  <si>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</si>
  <si>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</si>
  <si>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</si>
  <si>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</si>
  <si>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</si>
  <si>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</si>
  <si>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</si>
  <si>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</si>
  <si>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</si>
  <si>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</si>
  <si>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</si>
  <si>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</si>
  <si>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</si>
  <si>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</si>
  <si>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</si>
  <si>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</si>
  <si>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</si>
  <si>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</si>
  <si>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</si>
  <si>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</si>
  <si>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</si>
  <si>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</si>
  <si>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</si>
  <si>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</si>
  <si>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</si>
  <si>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</si>
  <si>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</si>
  <si>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</si>
  <si>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</si>
  <si>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</si>
  <si>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</si>
  <si>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</si>
  <si>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</si>
  <si>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</si>
  <si>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</si>
  <si>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</si>
  <si>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</si>
  <si>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</si>
  <si>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</si>
  <si>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</si>
  <si>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</si>
  <si>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</si>
  <si>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</si>
  <si>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</si>
  <si>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</si>
  <si>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</si>
  <si>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</si>
  <si>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</si>
  <si>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</si>
  <si>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</si>
  <si>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</si>
  <si>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</si>
  <si>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</si>
  <si>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</si>
  <si>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</si>
  <si>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</si>
  <si>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</si>
  <si>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</si>
  <si>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</si>
  <si>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</si>
  <si>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</si>
  <si>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</si>
  <si>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</si>
  <si>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</si>
  <si>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</si>
  <si>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</si>
  <si>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</si>
  <si>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</si>
  <si>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</si>
  <si>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</si>
  <si>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</si>
  <si>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</si>
  <si>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</si>
  <si>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</si>
  <si>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</si>
  <si>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</si>
  <si>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</si>
  <si>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</si>
  <si>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</si>
  <si>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</si>
  <si>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</si>
  <si>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</si>
  <si>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</si>
  <si>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</si>
  <si>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</si>
  <si>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</si>
  <si>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</si>
  <si>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</si>
  <si>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</si>
  <si>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</si>
  <si>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</si>
  <si>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</si>
  <si>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</si>
  <si>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</si>
  <si>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</si>
  <si>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</si>
  <si>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</si>
  <si>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</si>
  <si>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</si>
  <si>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</si>
  <si>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</si>
  <si>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</si>
  <si>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</si>
  <si>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</si>
  <si>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</si>
  <si>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</si>
  <si>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</si>
  <si>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</si>
  <si>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</si>
  <si>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</si>
  <si>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</si>
  <si>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</si>
  <si>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</si>
  <si>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</si>
  <si>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</si>
  <si>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</si>
  <si>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</si>
  <si>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</si>
  <si>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</si>
  <si>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</si>
  <si>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</si>
  <si>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</si>
  <si>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</si>
  <si>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</si>
  <si>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</si>
  <si>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</si>
  <si>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</si>
  <si>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</si>
  <si>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</si>
  <si>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</si>
  <si>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</si>
  <si>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</si>
  <si>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</si>
  <si>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</si>
  <si>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</si>
  <si>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</si>
  <si>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</si>
  <si>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</si>
  <si>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</si>
  <si>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</si>
  <si>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</si>
  <si>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</si>
  <si>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</si>
  <si>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</si>
  <si>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</si>
  <si>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</si>
  <si>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</si>
  <si>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</si>
  <si>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</si>
  <si>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</si>
  <si>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</si>
  <si>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</si>
  <si>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</si>
  <si>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</si>
  <si>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</si>
  <si>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</si>
  <si>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</si>
  <si>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</si>
  <si>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</si>
  <si>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</si>
  <si>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</si>
  <si>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</si>
  <si>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</si>
  <si>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</si>
  <si>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</si>
  <si>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</si>
  <si>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</si>
  <si>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</si>
  <si>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</si>
  <si>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</si>
  <si>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</si>
  <si>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</si>
  <si>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</si>
  <si>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</si>
  <si>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</si>
  <si>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</si>
  <si>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</si>
  <si>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</si>
  <si>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</si>
  <si>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</si>
  <si>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</si>
  <si>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</si>
  <si>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</si>
  <si>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</si>
  <si>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</si>
  <si>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</si>
  <si>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</si>
  <si>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</si>
  <si>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</si>
  <si>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</si>
  <si>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</si>
  <si>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</si>
  <si>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</si>
  <si>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</si>
  <si>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</si>
  <si>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</si>
  <si>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</si>
  <si>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</si>
  <si>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</si>
  <si>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</si>
  <si>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</si>
  <si>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</si>
  <si>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</si>
  <si>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</si>
  <si>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</si>
  <si>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</si>
  <si>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</si>
  <si>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</si>
  <si>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</si>
  <si>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</si>
  <si>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</si>
  <si>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</si>
  <si>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</si>
  <si>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</si>
  <si>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</si>
  <si>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</si>
  <si>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</si>
  <si>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</si>
  <si>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</si>
  <si>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</si>
  <si>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</si>
  <si>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</si>
  <si>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</si>
  <si>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</si>
  <si>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</si>
  <si>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</si>
  <si>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</si>
  <si>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</si>
  <si>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</si>
  <si>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</si>
  <si>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</si>
  <si>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</si>
  <si>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</si>
  <si>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</si>
  <si>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</si>
  <si>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</si>
  <si>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</si>
  <si>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</si>
  <si>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</si>
  <si>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</si>
  <si>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</si>
  <si>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</si>
  <si>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</si>
  <si>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</si>
  <si>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</si>
  <si>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</si>
  <si>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</si>
  <si>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</si>
  <si>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</si>
  <si>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</si>
  <si>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</si>
  <si>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</si>
  <si>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</si>
  <si>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</si>
  <si>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</si>
  <si>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</si>
  <si>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</si>
  <si>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</si>
  <si>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</si>
  <si>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</si>
  <si>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</si>
  <si>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</si>
  <si>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</si>
  <si>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</si>
  <si>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</si>
  <si>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</si>
  <si>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</si>
  <si>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</si>
  <si>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</si>
  <si>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</si>
  <si>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</si>
  <si>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</si>
  <si>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</si>
  <si>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</si>
  <si>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</si>
  <si>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</si>
  <si>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</si>
  <si>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</si>
  <si>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</si>
  <si>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</si>
  <si>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</si>
  <si>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</si>
  <si>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</si>
  <si>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</si>
  <si>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</si>
  <si>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</si>
  <si>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</si>
  <si>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</si>
  <si>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</si>
  <si>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</si>
  <si>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</si>
  <si>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</si>
  <si>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</si>
  <si>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</si>
  <si>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</si>
  <si>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</si>
  <si>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</si>
  <si>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</si>
  <si>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</si>
  <si>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</si>
  <si>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</si>
  <si>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</si>
  <si>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</si>
  <si>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</si>
  <si>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</si>
  <si>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</si>
  <si>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</si>
  <si>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</si>
  <si>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</si>
  <si>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</si>
  <si>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</si>
  <si>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</si>
  <si>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</si>
  <si>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</si>
  <si>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</si>
  <si>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</si>
  <si>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</si>
  <si>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</si>
  <si>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</si>
  <si>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</si>
  <si>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</si>
  <si>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</si>
  <si>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</si>
  <si>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</si>
  <si>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</si>
  <si>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</si>
  <si>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</si>
  <si>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</si>
  <si>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</si>
  <si>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</si>
  <si>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</si>
  <si>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</si>
  <si>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</si>
  <si>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</si>
  <si>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</si>
  <si>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</si>
  <si>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</si>
  <si>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</si>
  <si>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</si>
  <si>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</si>
  <si>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</si>
  <si>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</si>
  <si>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</si>
  <si>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</si>
  <si>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</si>
  <si>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</si>
  <si>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</si>
  <si>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</si>
  <si>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</si>
  <si>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</si>
  <si>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</si>
  <si>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</si>
  <si>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</si>
  <si>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</si>
  <si>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</si>
  <si>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</si>
  <si>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</si>
  <si>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</si>
  <si>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</si>
  <si>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</si>
  <si>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</si>
  <si>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</si>
  <si>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</si>
  <si>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</si>
  <si>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</si>
  <si>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</si>
  <si>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</si>
  <si>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</si>
  <si>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</si>
  <si>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</si>
  <si>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</si>
  <si>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</si>
  <si>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</si>
  <si>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</si>
  <si>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</si>
  <si>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</si>
  <si>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</si>
  <si>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</si>
  <si>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</si>
  <si>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</si>
  <si>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</si>
  <si>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</si>
  <si>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</si>
  <si>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</si>
  <si>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</si>
  <si>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</si>
  <si>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</si>
  <si>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</si>
  <si>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</si>
  <si>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</si>
  <si>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</si>
  <si>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</si>
  <si>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</si>
  <si>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</si>
  <si>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</si>
  <si>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</si>
  <si>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</si>
  <si>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</si>
  <si>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</si>
  <si>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</si>
  <si>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</si>
  <si>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</si>
  <si>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</si>
  <si>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</si>
  <si>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</si>
  <si>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</si>
  <si>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</si>
  <si>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</si>
  <si>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</si>
  <si>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</si>
  <si>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</si>
  <si>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</si>
  <si>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</si>
  <si>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</si>
  <si>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</si>
  <si>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</si>
  <si>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</si>
  <si>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</si>
  <si>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</si>
  <si>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</si>
  <si>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</si>
  <si>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</si>
  <si>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</si>
  <si>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</si>
  <si>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</si>
  <si>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</si>
  <si>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</si>
  <si>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</si>
  <si>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</si>
  <si>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</si>
  <si>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</si>
  <si>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</si>
  <si>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</si>
  <si>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</si>
  <si>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</si>
  <si>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</si>
  <si>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</si>
  <si>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</si>
  <si>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</si>
  <si>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</si>
  <si>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</si>
  <si>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</si>
  <si>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</si>
  <si>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</si>
  <si>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</si>
  <si>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</si>
  <si>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</si>
  <si>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</si>
  <si>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</si>
  <si>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</si>
  <si>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</si>
  <si>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</si>
  <si>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</si>
  <si>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</si>
  <si>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</si>
  <si>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</si>
  <si>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</si>
  <si>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</si>
  <si>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</si>
  <si>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</si>
  <si>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</si>
  <si>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</si>
  <si>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</si>
  <si>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</si>
  <si>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</si>
  <si>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</si>
  <si>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</si>
  <si>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</si>
  <si>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</si>
  <si>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</si>
  <si>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</si>
  <si>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</si>
  <si>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</si>
  <si>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</si>
  <si>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</si>
  <si>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</si>
  <si>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</si>
  <si>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</si>
  <si>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</si>
  <si>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</si>
  <si>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</si>
  <si>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</si>
  <si>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</si>
  <si>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</si>
  <si>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</si>
  <si>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</si>
  <si>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</si>
  <si>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</si>
  <si>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</si>
  <si>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</si>
  <si>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</si>
  <si>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</si>
  <si>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</si>
  <si>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</si>
  <si>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</si>
  <si>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</si>
  <si>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</si>
  <si>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</si>
  <si>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</si>
  <si>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</si>
  <si>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</si>
  <si>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</si>
  <si>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</si>
  <si>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</si>
  <si>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</si>
  <si>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</si>
  <si>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</si>
  <si>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</si>
  <si>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</si>
  <si>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</si>
  <si>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</si>
  <si>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</si>
  <si>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</si>
  <si>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</si>
  <si>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</si>
  <si>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</si>
  <si>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</si>
  <si>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</si>
  <si>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</si>
  <si>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</si>
  <si>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</si>
  <si>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</si>
  <si>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</si>
  <si>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</si>
  <si>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</si>
  <si>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</si>
  <si>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</si>
  <si>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</si>
  <si>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</si>
  <si>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</si>
  <si>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</si>
  <si>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</si>
  <si>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</si>
  <si>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</si>
  <si>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</si>
  <si>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</si>
  <si>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</si>
  <si>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</si>
  <si>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</si>
  <si>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</si>
  <si>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</si>
  <si>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</si>
  <si>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</si>
  <si>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</si>
  <si>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</si>
  <si>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</si>
  <si>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</si>
  <si>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</si>
  <si>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</si>
  <si>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</si>
  <si>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</si>
  <si>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</si>
  <si>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</si>
  <si>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</si>
  <si>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</si>
  <si>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</si>
  <si>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</si>
  <si>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</si>
  <si>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</si>
  <si>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</si>
  <si>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</si>
  <si>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</si>
  <si>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</si>
  <si>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</si>
  <si>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</si>
  <si>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</si>
  <si>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</si>
  <si>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</si>
  <si>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</si>
  <si>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</si>
  <si>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</si>
  <si>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</si>
  <si>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</si>
  <si>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</si>
  <si>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</si>
  <si>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</si>
  <si>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</si>
  <si>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</si>
  <si>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</si>
  <si>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</si>
  <si>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</si>
  <si>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</si>
  <si>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</si>
  <si>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</si>
  <si>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</si>
  <si>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</si>
  <si>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</si>
  <si>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</si>
  <si>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</si>
  <si>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</si>
  <si>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</si>
  <si>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</si>
  <si>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</si>
  <si>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</si>
  <si>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</si>
  <si>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</si>
  <si>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</si>
  <si>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</si>
  <si>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</si>
  <si>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</si>
  <si>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</si>
  <si>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</si>
  <si>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</si>
  <si>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</si>
  <si>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</si>
  <si>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</si>
  <si>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</si>
  <si>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</si>
  <si>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</si>
  <si>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</si>
  <si>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</si>
  <si>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</si>
  <si>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</si>
  <si>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</si>
  <si>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</si>
  <si>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</si>
  <si>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</si>
  <si>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</si>
  <si>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</si>
  <si>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</si>
  <si>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</si>
  <si>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</si>
  <si>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</si>
  <si>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</si>
  <si>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</si>
  <si>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</si>
  <si>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</si>
  <si>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</si>
  <si>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</si>
  <si>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</si>
  <si>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</si>
  <si>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</si>
  <si>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</si>
  <si>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</si>
  <si>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</si>
  <si>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</si>
  <si>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</si>
  <si>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</si>
  <si>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</si>
  <si>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</si>
  <si>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</si>
  <si>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</si>
  <si>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</si>
  <si>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</si>
  <si>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</si>
  <si>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</si>
  <si>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</si>
  <si>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</si>
  <si>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</si>
  <si>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</si>
  <si>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</si>
  <si>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</si>
  <si>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</si>
  <si>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</si>
  <si>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</si>
  <si>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</si>
  <si>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</si>
  <si>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</si>
  <si>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</si>
  <si>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</si>
  <si>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</si>
  <si>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</si>
  <si>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</si>
  <si>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</si>
  <si>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</si>
  <si>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</si>
  <si>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</si>
  <si>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</si>
  <si>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</si>
  <si>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</si>
  <si>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</si>
  <si>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</si>
  <si>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</si>
  <si>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</si>
  <si>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</si>
  <si>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</si>
  <si>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</si>
  <si>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</si>
  <si>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</si>
  <si>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</si>
  <si>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</si>
  <si>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</si>
  <si>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</si>
  <si>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</si>
  <si>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</si>
  <si>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</si>
  <si>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</si>
  <si>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</si>
  <si>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</si>
  <si>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</si>
  <si>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</si>
  <si>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</si>
  <si>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</si>
  <si>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</si>
  <si>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</si>
  <si>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</si>
  <si>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</si>
  <si>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</si>
  <si>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</si>
  <si>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</si>
  <si>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</si>
  <si>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</si>
  <si>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</si>
  <si>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</si>
  <si>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</si>
  <si>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</si>
  <si>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</si>
  <si>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</si>
  <si>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</si>
  <si>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</si>
  <si>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</si>
  <si>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</si>
  <si>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</si>
  <si>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</si>
  <si>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</si>
  <si>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</si>
  <si>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</si>
  <si>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</si>
  <si>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</si>
  <si>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</si>
  <si>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</si>
  <si>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</si>
  <si>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</si>
  <si>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</si>
  <si>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</si>
  <si>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</si>
  <si>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</si>
  <si>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</si>
  <si>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</si>
  <si>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</si>
  <si>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</si>
  <si>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</si>
  <si>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</si>
  <si>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</si>
  <si>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</si>
  <si>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</si>
  <si>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</si>
  <si>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</si>
  <si>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</si>
  <si>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</si>
  <si>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</si>
  <si>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</si>
  <si>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</si>
  <si>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</si>
  <si>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</si>
  <si>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</si>
  <si>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</si>
  <si>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</si>
  <si>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</si>
  <si>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</si>
  <si>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</si>
  <si>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</si>
  <si>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</si>
  <si>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</si>
  <si>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</si>
  <si>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</si>
  <si>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</si>
  <si>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</si>
  <si>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</si>
  <si>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</si>
  <si>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</si>
  <si>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</si>
  <si>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</si>
  <si>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</si>
  <si>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</si>
  <si>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</si>
  <si>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</si>
  <si>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</si>
  <si>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</si>
  <si>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</si>
  <si>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</si>
  <si>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</si>
  <si>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</si>
  <si>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</si>
  <si>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</si>
  <si>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</si>
  <si>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</si>
  <si>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</si>
  <si>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</si>
  <si>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</si>
  <si>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</si>
  <si>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</si>
  <si>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</si>
  <si>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</si>
  <si>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</si>
  <si>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</si>
  <si>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</si>
  <si>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</si>
  <si>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</si>
  <si>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</si>
  <si>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</si>
  <si>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</si>
  <si>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</si>
  <si>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</si>
  <si>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</si>
  <si>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</si>
  <si>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</si>
  <si>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</si>
  <si>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</si>
  <si>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</si>
  <si>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</si>
  <si>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</si>
  <si>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</si>
  <si>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</si>
  <si>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</si>
  <si>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</si>
  <si>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</si>
  <si>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</si>
  <si>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</si>
  <si>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</si>
  <si>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</si>
  <si>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</si>
  <si>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</si>
  <si>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</si>
  <si>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</si>
  <si>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</si>
  <si>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</si>
  <si>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</si>
  <si>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</si>
  <si>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</si>
  <si>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</si>
  <si>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</si>
  <si>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</si>
  <si>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</si>
  <si>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</si>
  <si>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</si>
  <si>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</si>
  <si>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</si>
  <si>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</si>
  <si>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</si>
  <si>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</si>
  <si>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</si>
  <si>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</si>
  <si>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</si>
  <si>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</si>
  <si>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</si>
  <si>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</si>
  <si>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</si>
  <si>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</si>
  <si>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</si>
  <si>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</si>
  <si>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</si>
  <si>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</si>
  <si>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</si>
  <si>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</si>
  <si>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</si>
  <si>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</si>
  <si>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</si>
  <si>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</si>
  <si>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</si>
  <si>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</si>
  <si>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</si>
  <si>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</si>
  <si>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</si>
  <si>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</si>
  <si>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</si>
  <si>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</si>
  <si>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</si>
  <si>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</si>
  <si>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</si>
  <si>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</si>
  <si>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</si>
  <si>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</si>
  <si>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</si>
  <si>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</si>
  <si>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</si>
  <si>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</si>
  <si>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</si>
  <si>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</si>
  <si>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</si>
  <si>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</si>
  <si>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</si>
  <si>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</si>
  <si>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</si>
  <si>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</si>
  <si>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</si>
  <si>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</si>
  <si>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</si>
  <si>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</si>
  <si>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</si>
  <si>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</si>
  <si>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</si>
  <si>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</si>
  <si>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</si>
  <si>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</si>
  <si>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</si>
  <si>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</si>
  <si>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</si>
  <si>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</si>
  <si>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</si>
  <si>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</si>
  <si>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</si>
  <si>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</si>
  <si>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</si>
  <si>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</si>
  <si>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</si>
  <si>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</si>
  <si>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</si>
  <si>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</si>
  <si>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</si>
  <si>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</si>
  <si>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</si>
  <si>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</si>
  <si>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</si>
  <si>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</si>
  <si>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</si>
  <si>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</si>
  <si>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</si>
  <si>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</si>
  <si>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</si>
  <si>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</si>
  <si>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</si>
  <si>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</si>
  <si>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</si>
  <si>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</si>
  <si>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</si>
  <si>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</si>
  <si>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</si>
  <si>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</si>
  <si>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</si>
  <si>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</si>
  <si>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</si>
  <si>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</si>
  <si>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</si>
  <si>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</si>
  <si>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</si>
  <si>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</si>
  <si>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</si>
  <si>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</si>
  <si>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</si>
  <si>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</si>
  <si>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</si>
  <si>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</si>
  <si>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</si>
  <si>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</si>
  <si>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</si>
  <si>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</si>
  <si>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</si>
  <si>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</si>
  <si>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</si>
  <si>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</si>
  <si>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</si>
  <si>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</si>
  <si>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</si>
  <si>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</si>
  <si>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</si>
  <si>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</si>
  <si>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</si>
  <si>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</si>
  <si>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</si>
  <si>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</si>
  <si>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</si>
  <si>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</si>
  <si>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</si>
  <si>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</si>
  <si>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</si>
  <si>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</si>
  <si>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</si>
  <si>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</si>
  <si>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</si>
  <si>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</si>
  <si>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</si>
  <si>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</si>
  <si>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</si>
  <si>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</si>
  <si>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</si>
  <si>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</si>
  <si>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</si>
  <si>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</si>
  <si>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</si>
  <si>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</si>
  <si>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</si>
  <si>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</si>
  <si>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</si>
  <si>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</si>
  <si>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</si>
  <si>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</si>
  <si>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</si>
  <si>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</si>
  <si>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</si>
  <si>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</si>
  <si>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</si>
  <si>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</si>
  <si>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</si>
  <si>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</si>
  <si>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</si>
  <si>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</si>
  <si>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</si>
  <si>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</si>
  <si>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</si>
  <si>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</si>
  <si>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</si>
  <si>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</si>
  <si>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</si>
  <si>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</si>
  <si>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</si>
  <si>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</si>
  <si>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</si>
  <si>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</si>
  <si>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</si>
  <si>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</si>
  <si>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</si>
  <si>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</si>
  <si>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</si>
  <si>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</si>
  <si>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</si>
  <si>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</si>
  <si>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</si>
  <si>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</si>
  <si>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</si>
  <si>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</si>
  <si>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</si>
  <si>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</si>
  <si>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</si>
  <si>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</si>
  <si>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</si>
  <si>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</si>
  <si>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</si>
  <si>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</si>
  <si>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</si>
  <si>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</si>
  <si>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</si>
  <si>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</si>
  <si>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</si>
  <si>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</si>
  <si>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</si>
  <si>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</si>
  <si>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</si>
  <si>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</si>
  <si>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</si>
  <si>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</si>
  <si>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</si>
  <si>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</si>
  <si>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</si>
  <si>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</si>
  <si>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</si>
  <si>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</si>
  <si>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</si>
  <si>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</si>
  <si>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</si>
  <si>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</si>
  <si>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</si>
  <si>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</si>
  <si>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</si>
  <si>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</si>
  <si>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</si>
  <si>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</si>
  <si>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</si>
  <si>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</si>
  <si>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</si>
  <si>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</si>
  <si>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</si>
  <si>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</si>
  <si>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</si>
  <si>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</si>
  <si>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</si>
  <si>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</si>
  <si>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</si>
  <si>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</si>
  <si>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</si>
  <si>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</si>
  <si>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</si>
  <si>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</si>
  <si>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</si>
  <si>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</si>
  <si>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</si>
  <si>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</si>
  <si>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</si>
  <si>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</si>
  <si>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</si>
  <si>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</si>
  <si>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</si>
  <si>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</si>
  <si>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</si>
  <si>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</si>
  <si>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</si>
  <si>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</si>
  <si>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</si>
  <si>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</si>
  <si>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</si>
  <si>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</si>
  <si>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</si>
  <si>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</si>
  <si>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</si>
  <si>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</si>
  <si>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</si>
  <si>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</si>
  <si>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</si>
  <si>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</si>
  <si>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</si>
  <si>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</si>
  <si>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</si>
  <si>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</si>
  <si>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</si>
  <si>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</si>
  <si>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</si>
  <si>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</si>
  <si>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</si>
  <si>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</si>
  <si>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</si>
  <si>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</si>
  <si>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</si>
  <si>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</si>
  <si>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</si>
  <si>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</si>
  <si>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</si>
  <si>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</si>
  <si>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</si>
  <si>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</si>
  <si>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</si>
  <si>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</si>
  <si>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</si>
  <si>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</si>
  <si>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</si>
  <si>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</si>
  <si>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</si>
  <si>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</si>
  <si>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</si>
  <si>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</si>
  <si>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</si>
  <si>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</si>
  <si>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</si>
  <si>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</si>
  <si>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</si>
  <si>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</si>
  <si>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</si>
  <si>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</si>
  <si>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</si>
  <si>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</si>
  <si>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</si>
  <si>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</si>
  <si>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</si>
  <si>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</si>
  <si>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</si>
  <si>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</si>
  <si>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</si>
  <si>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</si>
  <si>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</si>
  <si>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</si>
  <si>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</si>
  <si>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</si>
  <si>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</si>
  <si>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</si>
  <si>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</si>
  <si>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</si>
  <si>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</si>
  <si>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</si>
  <si>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</si>
  <si>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</si>
  <si>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</si>
  <si>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</si>
  <si>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</si>
  <si>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</si>
  <si>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</si>
  <si>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</si>
  <si>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</si>
  <si>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</si>
  <si>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</si>
  <si>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</si>
  <si>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</si>
  <si>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</si>
  <si>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</si>
  <si>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</si>
  <si>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</si>
  <si>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</si>
  <si>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</si>
  <si>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</si>
  <si>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</si>
  <si>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</si>
  <si>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</si>
  <si>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</si>
  <si>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</si>
  <si>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</si>
  <si>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</si>
  <si>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</si>
  <si>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</si>
  <si>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</si>
  <si>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</si>
  <si>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</si>
  <si>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</si>
  <si>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</si>
  <si>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</si>
  <si>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</si>
  <si>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</si>
  <si>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</si>
  <si>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</si>
  <si>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</si>
  <si>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</si>
  <si>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</si>
  <si>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</si>
  <si>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</si>
  <si>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</si>
  <si>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</si>
  <si>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</si>
  <si>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</si>
  <si>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</si>
  <si>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</si>
  <si>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</si>
  <si>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</si>
  <si>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</si>
  <si>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</si>
  <si>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</si>
  <si>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</si>
  <si>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</si>
  <si>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</si>
  <si>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</si>
  <si>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</si>
  <si>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</si>
  <si>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</si>
  <si>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</si>
  <si>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</si>
  <si>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</si>
  <si>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</si>
  <si>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</si>
  <si>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</si>
  <si>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</si>
  <si>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</si>
  <si>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</si>
  <si>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</si>
  <si>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</si>
  <si>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</si>
  <si>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</si>
  <si>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</si>
  <si>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</si>
  <si>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</si>
  <si>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</si>
  <si>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</si>
  <si>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</si>
  <si>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</si>
  <si>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</si>
  <si>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</si>
  <si>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</si>
  <si>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</si>
  <si>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</si>
  <si>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</si>
  <si>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</si>
  <si>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</si>
  <si>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</si>
  <si>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</si>
  <si>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</si>
  <si>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</si>
  <si>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</si>
  <si>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</si>
  <si>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</si>
  <si>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</si>
  <si>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</si>
  <si>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</si>
  <si>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</si>
  <si>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</si>
  <si>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</si>
  <si>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</si>
  <si>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</si>
  <si>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</si>
  <si>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</si>
  <si>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</si>
  <si>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</si>
  <si>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</si>
  <si>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</si>
  <si>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</si>
  <si>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</si>
  <si>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</si>
  <si>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</si>
  <si>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</si>
  <si>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</si>
  <si>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</si>
  <si>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</si>
  <si>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</si>
  <si>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</si>
  <si>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</si>
  <si>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</si>
  <si>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</si>
  <si>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</si>
  <si>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</si>
  <si>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</si>
  <si>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</si>
  <si>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</si>
  <si>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</si>
  <si>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</si>
  <si>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</si>
  <si>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</si>
  <si>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</si>
  <si>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</si>
  <si>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</si>
  <si>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</si>
  <si>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</si>
  <si>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</si>
  <si>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</si>
  <si>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</si>
  <si>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</si>
  <si>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</si>
  <si>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</si>
  <si>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</si>
  <si>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</si>
  <si>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</si>
  <si>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</si>
  <si>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</si>
  <si>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</si>
  <si>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</si>
  <si>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</si>
  <si>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</si>
  <si>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</si>
  <si>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</si>
  <si>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</si>
  <si>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</si>
  <si>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</si>
  <si>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</si>
  <si>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</si>
  <si>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</si>
  <si>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</si>
  <si>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</si>
  <si>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</si>
  <si>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</si>
  <si>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</si>
  <si>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</si>
  <si>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</si>
  <si>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</si>
  <si>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</si>
  <si>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</si>
  <si>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</si>
  <si>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</si>
  <si>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</si>
  <si>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</si>
  <si>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</si>
  <si>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</si>
  <si>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</si>
  <si>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</si>
  <si>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</si>
  <si>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</si>
  <si>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</si>
  <si>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</si>
  <si>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</si>
  <si>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</si>
  <si>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</si>
  <si>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320</t>
  </si>
  <si>
    <t>EUGENIA VICTORIA ROJAS DE BAHAMON</t>
  </si>
  <si>
    <t>CRA 3 # 42-91 CASA CLUB</t>
  </si>
  <si>
    <t>2762372</t>
  </si>
  <si>
    <t>fundacionimix@gmail.com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</si>
  <si>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</si>
  <si>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802</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</si>
  <si>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</si>
  <si>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159</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</si>
  <si>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</si>
  <si>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</si>
  <si>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</si>
  <si>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707</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</si>
  <si>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</si>
  <si>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2021-99-10002086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</si>
</sst>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 zoomScale="60" zoomScaleNormal="6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2691</v>
      </c>
      <c r="D15" s="35"/>
      <c r="E15" s="35"/>
      <c r="F15" s="5"/>
      <c r="G15" s="32" t="s">
        <v>1168</v>
      </c>
      <c r="H15" s="103" t="s">
        <v>1142</v>
      </c>
      <c r="I15" s="32" t="s">
        <v>2624</v>
      </c>
      <c r="J15" s="108" t="s">
        <v>2626</v>
      </c>
      <c r="L15" s="207" t="s">
        <v>8</v>
      </c>
      <c r="M15" s="207"/>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900265071</v>
      </c>
      <c r="C20" s="5"/>
      <c r="D20" s="73"/>
      <c r="E20" s="5"/>
      <c r="F20" s="5"/>
      <c r="G20" s="5"/>
      <c r="H20" s="184"/>
      <c r="I20" s="147" t="s">
        <v>1142</v>
      </c>
      <c r="J20" s="148" t="s">
        <v>1144</v>
      </c>
      <c r="K20" s="149">
        <v>1456948500</v>
      </c>
      <c r="L20" s="150"/>
      <c r="M20" s="150">
        <v>44561</v>
      </c>
      <c r="N20" s="133">
        <f>+(M20-L20)/30</f>
        <v>1485.3666666666666</v>
      </c>
      <c r="O20" s="136"/>
      <c r="U20" s="132"/>
      <c r="V20" s="105">
        <f ca="1">NOW()</f>
        <v>44194.940365046299</v>
      </c>
      <c r="W20" s="105">
        <f ca="1">NOW()</f>
        <v>44194.940365046299</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IMIX</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2682</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t="s">
        <v>2685</v>
      </c>
      <c r="E48" s="143">
        <v>43484</v>
      </c>
      <c r="F48" s="143">
        <v>43822</v>
      </c>
      <c r="G48" s="158">
        <f>IF(AND(E48&lt;&gt;"",F48&lt;&gt;""),((F48-E48)/30),"")</f>
        <v>11.266666666666667</v>
      </c>
      <c r="H48" s="117" t="s">
        <v>2684</v>
      </c>
      <c r="I48" s="113" t="s">
        <v>986</v>
      </c>
      <c r="J48" s="113" t="s">
        <v>987</v>
      </c>
      <c r="K48" s="121">
        <v>3511796093</v>
      </c>
      <c r="L48" s="114" t="s">
        <v>1148</v>
      </c>
      <c r="M48" s="115">
        <v>1</v>
      </c>
      <c r="N48" s="114" t="s">
        <v>27</v>
      </c>
      <c r="O48" s="114" t="s">
        <v>1148</v>
      </c>
      <c r="P48" s="78"/>
    </row>
    <row r="49" spans="1:16" s="6" customFormat="1" ht="24.75" customHeight="1" x14ac:dyDescent="0.25">
      <c r="A49" s="141">
        <v>2</v>
      </c>
      <c r="B49" s="111" t="s">
        <v>2676</v>
      </c>
      <c r="C49" s="112" t="s">
        <v>31</v>
      </c>
      <c r="D49" s="110" t="s">
        <v>2689</v>
      </c>
      <c r="E49" s="143">
        <v>43085</v>
      </c>
      <c r="F49" s="143">
        <v>43404</v>
      </c>
      <c r="G49" s="158">
        <f t="shared" ref="G49:G50" si="2">IF(AND(E49&lt;&gt;"",F49&lt;&gt;""),((F49-E49)/30),"")</f>
        <v>10.633333333333333</v>
      </c>
      <c r="H49" s="117" t="s">
        <v>2690</v>
      </c>
      <c r="I49" s="113" t="s">
        <v>986</v>
      </c>
      <c r="J49" s="119" t="s">
        <v>987</v>
      </c>
      <c r="K49" s="121">
        <v>1676868093</v>
      </c>
      <c r="L49" s="114" t="s">
        <v>1148</v>
      </c>
      <c r="M49" s="115">
        <v>1</v>
      </c>
      <c r="N49" s="114" t="s">
        <v>27</v>
      </c>
      <c r="O49" s="114" t="s">
        <v>1148</v>
      </c>
      <c r="P49" s="78"/>
    </row>
    <row r="50" spans="1:16" s="6" customFormat="1" ht="24.75" customHeight="1" x14ac:dyDescent="0.25">
      <c r="A50" s="141">
        <v>3</v>
      </c>
      <c r="B50" s="111" t="s">
        <v>2676</v>
      </c>
      <c r="C50" s="112" t="s">
        <v>31</v>
      </c>
      <c r="D50" s="110" t="s">
        <v>2683</v>
      </c>
      <c r="E50" s="143">
        <v>42718</v>
      </c>
      <c r="F50" s="143">
        <v>43084</v>
      </c>
      <c r="G50" s="158">
        <f t="shared" si="2"/>
        <v>12.2</v>
      </c>
      <c r="H50" s="117" t="s">
        <v>2687</v>
      </c>
      <c r="I50" s="113" t="s">
        <v>986</v>
      </c>
      <c r="J50" s="119" t="s">
        <v>987</v>
      </c>
      <c r="K50" s="121">
        <v>7066502700</v>
      </c>
      <c r="L50" s="114" t="s">
        <v>1148</v>
      </c>
      <c r="M50" s="115">
        <v>1</v>
      </c>
      <c r="N50" s="114" t="s">
        <v>27</v>
      </c>
      <c r="O50" s="114" t="s">
        <v>1148</v>
      </c>
      <c r="P50" s="78"/>
    </row>
    <row r="51" spans="1:16" s="6" customFormat="1" ht="24.75" customHeight="1" outlineLevel="1" x14ac:dyDescent="0.25">
      <c r="A51" s="141">
        <v>4</v>
      </c>
      <c r="B51" s="111" t="s">
        <v>2676</v>
      </c>
      <c r="C51" s="112" t="s">
        <v>31</v>
      </c>
      <c r="D51" s="110" t="s">
        <v>2686</v>
      </c>
      <c r="E51" s="143">
        <v>42398</v>
      </c>
      <c r="F51" s="143">
        <v>42719</v>
      </c>
      <c r="G51" s="158">
        <f t="shared" ref="G51:G107" si="3">IF(AND(E51&lt;&gt;"",F51&lt;&gt;""),((F51-E51)/30),"")</f>
        <v>10.7</v>
      </c>
      <c r="H51" s="117" t="s">
        <v>2688</v>
      </c>
      <c r="I51" s="113" t="s">
        <v>986</v>
      </c>
      <c r="J51" s="119" t="s">
        <v>987</v>
      </c>
      <c r="K51" s="121">
        <v>429846912</v>
      </c>
      <c r="L51" s="122" t="s">
        <v>1148</v>
      </c>
      <c r="M51" s="115">
        <v>2</v>
      </c>
      <c r="N51" s="122" t="s">
        <v>27</v>
      </c>
      <c r="O51" s="122" t="s">
        <v>1148</v>
      </c>
      <c r="P51" s="78"/>
    </row>
    <row r="52" spans="1:16" s="7" customFormat="1" ht="24.75" customHeight="1" outlineLevel="1" x14ac:dyDescent="0.25">
      <c r="A52" s="142">
        <v>5</v>
      </c>
      <c r="B52" s="111"/>
      <c r="C52" s="112"/>
      <c r="D52" s="119"/>
      <c r="E52" s="143"/>
      <c r="F52" s="143"/>
      <c r="G52" s="158" t="str">
        <f t="shared" si="3"/>
        <v/>
      </c>
      <c r="H52" s="117"/>
      <c r="I52" s="119"/>
      <c r="J52" s="119"/>
      <c r="K52" s="121"/>
      <c r="L52" s="122"/>
      <c r="M52" s="115"/>
      <c r="N52" s="122"/>
      <c r="O52" s="122"/>
      <c r="P52" s="79"/>
    </row>
    <row r="53" spans="1:16" s="7" customFormat="1" ht="24.75" customHeight="1" outlineLevel="1" x14ac:dyDescent="0.25">
      <c r="A53" s="142">
        <v>6</v>
      </c>
      <c r="B53" s="120"/>
      <c r="C53" s="122"/>
      <c r="D53" s="110"/>
      <c r="E53" s="143"/>
      <c r="F53" s="143"/>
      <c r="G53" s="158" t="str">
        <f t="shared" si="3"/>
        <v/>
      </c>
      <c r="H53" s="117"/>
      <c r="I53" s="119"/>
      <c r="J53" s="119"/>
      <c r="K53" s="121"/>
      <c r="L53" s="122"/>
      <c r="M53" s="115"/>
      <c r="N53" s="122"/>
      <c r="O53" s="122"/>
      <c r="P53" s="79"/>
    </row>
    <row r="54" spans="1:16" s="7" customFormat="1" ht="24.75" customHeight="1" outlineLevel="1" x14ac:dyDescent="0.25">
      <c r="A54" s="142">
        <v>7</v>
      </c>
      <c r="B54" s="120"/>
      <c r="C54" s="122"/>
      <c r="D54" s="119"/>
      <c r="E54" s="143"/>
      <c r="F54" s="143"/>
      <c r="G54" s="158" t="str">
        <f t="shared" si="3"/>
        <v/>
      </c>
      <c r="H54" s="117"/>
      <c r="I54" s="119"/>
      <c r="J54" s="119"/>
      <c r="K54" s="116"/>
      <c r="L54" s="122"/>
      <c r="M54" s="115"/>
      <c r="N54" s="122"/>
      <c r="O54" s="122"/>
      <c r="P54" s="79"/>
    </row>
    <row r="55" spans="1:16" s="7" customFormat="1" ht="24.75" customHeight="1" outlineLevel="1" x14ac:dyDescent="0.25">
      <c r="A55" s="142">
        <v>8</v>
      </c>
      <c r="B55" s="120"/>
      <c r="C55" s="122"/>
      <c r="D55" s="110"/>
      <c r="E55" s="143"/>
      <c r="F55" s="143"/>
      <c r="G55" s="158" t="str">
        <f t="shared" si="3"/>
        <v/>
      </c>
      <c r="H55" s="117"/>
      <c r="I55" s="119"/>
      <c r="J55" s="119"/>
      <c r="K55" s="116"/>
      <c r="L55" s="122"/>
      <c r="M55" s="115"/>
      <c r="N55" s="122"/>
      <c r="O55" s="122"/>
      <c r="P55" s="79"/>
    </row>
    <row r="56" spans="1:16" s="7" customFormat="1" ht="24.75" customHeight="1" outlineLevel="1" x14ac:dyDescent="0.25">
      <c r="A56" s="142">
        <v>9</v>
      </c>
      <c r="B56" s="120"/>
      <c r="C56" s="122"/>
      <c r="D56" s="119"/>
      <c r="E56" s="143"/>
      <c r="F56" s="143"/>
      <c r="G56" s="158" t="str">
        <f t="shared" si="3"/>
        <v/>
      </c>
      <c r="H56" s="117"/>
      <c r="I56" s="113"/>
      <c r="J56" s="119"/>
      <c r="K56" s="121"/>
      <c r="L56" s="122"/>
      <c r="M56" s="115"/>
      <c r="N56" s="122"/>
      <c r="O56" s="122"/>
      <c r="P56" s="79"/>
    </row>
    <row r="57" spans="1:16" s="7" customFormat="1" ht="24.75" customHeight="1" outlineLevel="1" x14ac:dyDescent="0.25">
      <c r="A57" s="142">
        <v>10</v>
      </c>
      <c r="B57" s="120"/>
      <c r="C57" s="122"/>
      <c r="D57" s="119"/>
      <c r="E57" s="143"/>
      <c r="F57" s="143"/>
      <c r="G57" s="158" t="str">
        <f t="shared" si="3"/>
        <v/>
      </c>
      <c r="H57" s="117"/>
      <c r="I57" s="63"/>
      <c r="J57" s="119"/>
      <c r="K57" s="121"/>
      <c r="L57" s="122"/>
      <c r="M57" s="115"/>
      <c r="N57" s="122"/>
      <c r="O57" s="122"/>
      <c r="P57" s="79"/>
    </row>
    <row r="58" spans="1:16" s="7" customFormat="1" ht="24.75" customHeight="1" outlineLevel="1" x14ac:dyDescent="0.25">
      <c r="A58" s="142">
        <v>11</v>
      </c>
      <c r="B58" s="120"/>
      <c r="C58" s="122"/>
      <c r="D58" s="119"/>
      <c r="E58" s="143"/>
      <c r="F58" s="143"/>
      <c r="G58" s="158" t="str">
        <f t="shared" si="3"/>
        <v/>
      </c>
      <c r="H58" s="117"/>
      <c r="I58" s="119"/>
      <c r="J58" s="119"/>
      <c r="K58" s="121"/>
      <c r="L58" s="122"/>
      <c r="M58" s="115"/>
      <c r="N58" s="122"/>
      <c r="O58" s="122"/>
      <c r="P58" s="79"/>
    </row>
    <row r="59" spans="1:16" s="7" customFormat="1" ht="24.75" customHeight="1" outlineLevel="1" x14ac:dyDescent="0.25">
      <c r="A59" s="142">
        <v>12</v>
      </c>
      <c r="B59" s="120"/>
      <c r="C59" s="122"/>
      <c r="D59" s="119"/>
      <c r="E59" s="143"/>
      <c r="F59" s="143"/>
      <c r="G59" s="158" t="str">
        <f t="shared" si="3"/>
        <v/>
      </c>
      <c r="H59" s="117"/>
      <c r="I59" s="119"/>
      <c r="J59" s="119"/>
      <c r="K59" s="121"/>
      <c r="L59" s="122"/>
      <c r="M59" s="115"/>
      <c r="N59" s="122"/>
      <c r="O59" s="122"/>
      <c r="P59" s="79"/>
    </row>
    <row r="60" spans="1:16" s="7" customFormat="1" ht="24.75" customHeight="1" outlineLevel="1" x14ac:dyDescent="0.25">
      <c r="A60" s="142">
        <v>13</v>
      </c>
      <c r="B60" s="120"/>
      <c r="C60" s="122"/>
      <c r="D60" s="119"/>
      <c r="E60" s="143"/>
      <c r="F60" s="143"/>
      <c r="G60" s="158" t="str">
        <f t="shared" si="3"/>
        <v/>
      </c>
      <c r="H60" s="117"/>
      <c r="I60" s="119"/>
      <c r="J60" s="119"/>
      <c r="K60" s="121"/>
      <c r="L60" s="122"/>
      <c r="M60" s="115"/>
      <c r="N60" s="122"/>
      <c r="O60" s="122"/>
      <c r="P60" s="79"/>
    </row>
    <row r="61" spans="1:16" s="7" customFormat="1" ht="24.75" customHeight="1" outlineLevel="1" x14ac:dyDescent="0.25">
      <c r="A61" s="142">
        <v>14</v>
      </c>
      <c r="B61" s="120"/>
      <c r="C61" s="122"/>
      <c r="D61" s="119"/>
      <c r="E61" s="143"/>
      <c r="F61" s="143"/>
      <c r="G61" s="158" t="str">
        <f t="shared" si="3"/>
        <v/>
      </c>
      <c r="H61" s="117"/>
      <c r="I61" s="119"/>
      <c r="J61" s="119"/>
      <c r="K61" s="121"/>
      <c r="L61" s="122"/>
      <c r="M61" s="115"/>
      <c r="N61" s="122"/>
      <c r="O61" s="122"/>
      <c r="P61" s="79"/>
    </row>
    <row r="62" spans="1:16" s="7" customFormat="1" ht="24.75" customHeight="1" outlineLevel="1" x14ac:dyDescent="0.25">
      <c r="A62" s="142">
        <v>15</v>
      </c>
      <c r="B62" s="120"/>
      <c r="C62" s="122"/>
      <c r="D62" s="119"/>
      <c r="E62" s="143"/>
      <c r="F62" s="143"/>
      <c r="G62" s="158" t="str">
        <f t="shared" si="3"/>
        <v/>
      </c>
      <c r="H62" s="117"/>
      <c r="I62" s="119"/>
      <c r="J62" s="119"/>
      <c r="K62" s="121"/>
      <c r="L62" s="122"/>
      <c r="M62" s="115"/>
      <c r="N62" s="122"/>
      <c r="O62" s="122"/>
      <c r="P62" s="79"/>
    </row>
    <row r="63" spans="1:16" s="7" customFormat="1" ht="24.75" customHeight="1" outlineLevel="1" x14ac:dyDescent="0.25">
      <c r="A63" s="142">
        <v>16</v>
      </c>
      <c r="B63" s="120"/>
      <c r="C63" s="122"/>
      <c r="D63" s="119"/>
      <c r="E63" s="143"/>
      <c r="F63" s="143"/>
      <c r="G63" s="158" t="str">
        <f t="shared" si="3"/>
        <v/>
      </c>
      <c r="H63" s="117"/>
      <c r="I63" s="63"/>
      <c r="J63" s="119"/>
      <c r="K63" s="66"/>
      <c r="L63" s="122"/>
      <c r="M63" s="115"/>
      <c r="N63" s="122"/>
      <c r="O63" s="122"/>
      <c r="P63" s="79"/>
    </row>
    <row r="64" spans="1:16" s="7" customFormat="1" ht="24.75" customHeight="1" outlineLevel="1" x14ac:dyDescent="0.25">
      <c r="A64" s="142">
        <v>17</v>
      </c>
      <c r="B64" s="120"/>
      <c r="C64" s="122"/>
      <c r="D64" s="119"/>
      <c r="E64" s="143"/>
      <c r="F64" s="143"/>
      <c r="G64" s="158" t="str">
        <f>IF(AND(E64&lt;&gt;"",F64&lt;&gt;""),((F64-E64)/30),"")</f>
        <v/>
      </c>
      <c r="H64" s="117"/>
      <c r="I64" s="63"/>
      <c r="J64" s="119"/>
      <c r="K64" s="121"/>
      <c r="L64" s="122"/>
      <c r="M64" s="115"/>
      <c r="N64" s="122"/>
      <c r="O64" s="122"/>
      <c r="P64" s="79"/>
    </row>
    <row r="65" spans="1:16" s="7" customFormat="1" ht="24.75" customHeight="1" outlineLevel="1" x14ac:dyDescent="0.25">
      <c r="A65" s="142">
        <v>18</v>
      </c>
      <c r="B65" s="120"/>
      <c r="C65" s="122"/>
      <c r="D65" s="63"/>
      <c r="E65" s="143"/>
      <c r="F65" s="143"/>
      <c r="G65" s="158" t="str">
        <f t="shared" si="3"/>
        <v/>
      </c>
      <c r="H65" s="117"/>
      <c r="I65" s="119"/>
      <c r="J65" s="119"/>
      <c r="K65" s="121"/>
      <c r="L65" s="122"/>
      <c r="M65" s="115"/>
      <c r="N65" s="122"/>
      <c r="O65" s="122"/>
      <c r="P65" s="79"/>
    </row>
    <row r="66" spans="1:16" s="7" customFormat="1" ht="24.75" customHeight="1" outlineLevel="1" x14ac:dyDescent="0.25">
      <c r="A66" s="142">
        <v>19</v>
      </c>
      <c r="B66" s="120"/>
      <c r="C66" s="122"/>
      <c r="D66" s="119"/>
      <c r="E66" s="143"/>
      <c r="F66" s="143"/>
      <c r="G66" s="158" t="str">
        <f>IF(AND(E66&lt;&gt;"",F66&lt;&gt;""),((F66-E66)/30),"")</f>
        <v/>
      </c>
      <c r="H66" s="117"/>
      <c r="I66" s="119"/>
      <c r="J66" s="119"/>
      <c r="K66" s="121"/>
      <c r="L66" s="122"/>
      <c r="M66" s="115"/>
      <c r="N66" s="122"/>
      <c r="O66" s="122"/>
      <c r="P66" s="79"/>
    </row>
    <row r="67" spans="1:16" s="7" customFormat="1" ht="24.75" customHeight="1" outlineLevel="1" x14ac:dyDescent="0.25">
      <c r="A67" s="142">
        <v>20</v>
      </c>
      <c r="B67" s="120"/>
      <c r="C67" s="122"/>
      <c r="D67" s="119"/>
      <c r="E67" s="143"/>
      <c r="F67" s="143"/>
      <c r="G67" s="158" t="str">
        <f t="shared" si="3"/>
        <v/>
      </c>
      <c r="H67" s="117"/>
      <c r="I67" s="119"/>
      <c r="J67" s="119"/>
      <c r="K67" s="121"/>
      <c r="L67" s="122"/>
      <c r="M67" s="115"/>
      <c r="N67" s="122"/>
      <c r="O67" s="122"/>
      <c r="P67" s="79"/>
    </row>
    <row r="68" spans="1:16" s="7" customFormat="1" ht="24.75" customHeight="1" outlineLevel="1" x14ac:dyDescent="0.25">
      <c r="A68" s="142">
        <v>21</v>
      </c>
      <c r="B68" s="120"/>
      <c r="C68" s="122"/>
      <c r="D68" s="119"/>
      <c r="E68" s="143"/>
      <c r="F68" s="143"/>
      <c r="G68" s="158" t="str">
        <f t="shared" si="3"/>
        <v/>
      </c>
      <c r="H68" s="117"/>
      <c r="I68" s="119"/>
      <c r="J68" s="119"/>
      <c r="K68" s="121"/>
      <c r="L68" s="122"/>
      <c r="M68" s="115"/>
      <c r="N68" s="122"/>
      <c r="O68" s="122"/>
      <c r="P68" s="79"/>
    </row>
    <row r="69" spans="1:16" s="7" customFormat="1" ht="24.75" customHeight="1" outlineLevel="1" x14ac:dyDescent="0.25">
      <c r="A69" s="142">
        <v>22</v>
      </c>
      <c r="B69" s="120"/>
      <c r="C69" s="122"/>
      <c r="D69" s="119"/>
      <c r="E69" s="143"/>
      <c r="F69" s="143"/>
      <c r="G69" s="158" t="str">
        <f t="shared" si="3"/>
        <v/>
      </c>
      <c r="H69" s="117"/>
      <c r="I69" s="63"/>
      <c r="J69" s="119"/>
      <c r="K69" s="66"/>
      <c r="L69" s="122"/>
      <c r="M69" s="115"/>
      <c r="N69" s="122"/>
      <c r="O69" s="122"/>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t="s">
        <v>2677</v>
      </c>
      <c r="E114" s="143">
        <v>44181</v>
      </c>
      <c r="F114" s="143">
        <v>44347</v>
      </c>
      <c r="G114" s="158">
        <f>IF(AND(E114&lt;&gt;"",F114&lt;&gt;""),((F114-E114)/30),"")</f>
        <v>5.5333333333333332</v>
      </c>
      <c r="H114" s="120"/>
      <c r="I114" s="119" t="s">
        <v>986</v>
      </c>
      <c r="J114" s="119" t="s">
        <v>1022</v>
      </c>
      <c r="K114" s="121">
        <v>46652192</v>
      </c>
      <c r="L114" s="100">
        <f>+IF(AND(K114&gt;0,O114="Ejecución"),(K114/877802)*Tabla28[[#This Row],[% participación]],IF(AND(K114&gt;0,O114&lt;&gt;"Ejecución"),"-",""))</f>
        <v>53.146600258372615</v>
      </c>
      <c r="M114" s="122" t="s">
        <v>1148</v>
      </c>
      <c r="N114" s="171">
        <v>1</v>
      </c>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0.03</v>
      </c>
      <c r="G179" s="163">
        <f>IF(F179&gt;0,SUM(E179+F179),"")</f>
        <v>0.05</v>
      </c>
      <c r="H179" s="5"/>
      <c r="I179" s="219" t="s">
        <v>2670</v>
      </c>
      <c r="J179" s="219"/>
      <c r="K179" s="219"/>
      <c r="L179" s="219"/>
      <c r="M179" s="170">
        <v>0.05</v>
      </c>
      <c r="O179" s="8"/>
      <c r="Q179" s="19"/>
      <c r="R179" s="157">
        <f>IF(M179&gt;0,SUM(L179+M179),"")</f>
        <v>0.05</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72847425</v>
      </c>
      <c r="F185" s="92"/>
      <c r="G185" s="93"/>
      <c r="H185" s="88"/>
      <c r="I185" s="90" t="s">
        <v>2627</v>
      </c>
      <c r="J185" s="164">
        <f>+SUM(M179:M183)</f>
        <v>0.05</v>
      </c>
      <c r="K185" s="200" t="s">
        <v>2628</v>
      </c>
      <c r="L185" s="200"/>
      <c r="M185" s="94">
        <f>+J185*(SUM(K20:K35))</f>
        <v>72847425</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39853</v>
      </c>
      <c r="D193" s="5"/>
      <c r="E193" s="124">
        <v>2384</v>
      </c>
      <c r="F193" s="5"/>
      <c r="G193" s="5"/>
      <c r="H193" s="145" t="s">
        <v>2678</v>
      </c>
      <c r="J193" s="5"/>
      <c r="K193" s="125">
        <v>40925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2679</v>
      </c>
      <c r="J211" s="27" t="s">
        <v>2622</v>
      </c>
      <c r="K211" s="146" t="s">
        <v>2679</v>
      </c>
      <c r="L211" s="21"/>
      <c r="M211" s="21"/>
      <c r="N211" s="21"/>
      <c r="O211" s="8"/>
    </row>
    <row r="212" spans="1:15" x14ac:dyDescent="0.25">
      <c r="A212" s="9"/>
      <c r="B212" s="27" t="s">
        <v>2619</v>
      </c>
      <c r="C212" s="145" t="s">
        <v>2678</v>
      </c>
      <c r="D212" s="21"/>
      <c r="G212" s="27" t="s">
        <v>2621</v>
      </c>
      <c r="H212" s="146" t="s">
        <v>2680</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Leidy</cp:lastModifiedBy>
  <cp:lastPrinted>2020-12-30T03:30:23Z</cp:lastPrinted>
  <dcterms:created xsi:type="dcterms:W3CDTF">2020-10-14T21:57:42Z</dcterms:created>
  <dcterms:modified xsi:type="dcterms:W3CDTF">2020-12-30T03:34:14Z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