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
    </mc:Choice>
  </mc:AlternateContent>
  <xr:revisionPtr revIDLastSave="0" documentId="13_ncr:1_{D6B9E292-7DE7-4CF1-B6F1-90E53D32E6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<sst xmlns="http://schemas.openxmlformats.org/spreadsheetml/2006/main" count="3086" uniqueCount="2699">
  <si>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</si>
  <si>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</si>
  <si>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</si>
  <si>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</si>
  <si>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</si>
  <si>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</si>
  <si>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</si>
  <si>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</si>
  <si>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</si>
  <si>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</si>
  <si>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</si>
  <si>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</si>
  <si>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</si>
  <si>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</si>
  <si>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</si>
  <si>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</si>
  <si>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</si>
  <si>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</si>
  <si>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</si>
  <si>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</si>
  <si>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</si>
  <si>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</si>
  <si>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</si>
  <si>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</si>
  <si>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</si>
  <si>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</si>
  <si>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</si>
  <si>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</si>
  <si>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</si>
  <si>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</si>
  <si>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</si>
  <si>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</si>
  <si>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</si>
  <si>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</si>
  <si>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</si>
  <si>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</si>
  <si>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</si>
  <si>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</si>
  <si>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</si>
  <si>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</si>
  <si>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</si>
  <si>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</si>
  <si>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</si>
  <si>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</si>
  <si>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</si>
  <si>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</si>
  <si>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</si>
  <si>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</si>
  <si>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</si>
  <si>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</si>
  <si>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</si>
  <si>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</si>
  <si>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</si>
  <si>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</si>
  <si>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</si>
  <si>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</si>
  <si>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</si>
  <si>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</si>
  <si>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</si>
  <si>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</si>
  <si>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</si>
  <si>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</si>
  <si>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</si>
  <si>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</si>
  <si>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</si>
  <si>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</si>
  <si>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</si>
  <si>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</si>
  <si>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</si>
  <si>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</si>
  <si>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</si>
  <si>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</si>
  <si>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</si>
  <si>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</si>
  <si>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</si>
  <si>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</si>
  <si>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</si>
  <si>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</si>
  <si>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</si>
  <si>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</si>
  <si>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</si>
  <si>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</si>
  <si>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</si>
  <si>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</si>
  <si>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</si>
  <si>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</si>
  <si>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</si>
  <si>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</si>
  <si>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</si>
  <si>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</si>
  <si>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</si>
  <si>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</si>
  <si>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</si>
  <si>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</si>
  <si>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</si>
  <si>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</si>
  <si>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</si>
  <si>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</si>
  <si>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</si>
  <si>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</si>
  <si>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</si>
  <si>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</si>
  <si>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</si>
  <si>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</si>
  <si>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</si>
  <si>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</si>
  <si>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</si>
  <si>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</si>
  <si>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</si>
  <si>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</si>
  <si>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</si>
  <si>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</si>
  <si>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</si>
  <si>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</si>
  <si>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</si>
  <si>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</si>
  <si>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</si>
  <si>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</si>
  <si>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</si>
  <si>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</si>
  <si>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</si>
  <si>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</si>
  <si>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</si>
  <si>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</si>
  <si>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</si>
  <si>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</si>
  <si>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</si>
  <si>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</si>
  <si>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</si>
  <si>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</si>
  <si>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</si>
  <si>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</si>
  <si>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</si>
  <si>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</si>
  <si>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</si>
  <si>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</si>
  <si>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</si>
  <si>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</si>
  <si>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</si>
  <si>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</si>
  <si>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</si>
  <si>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</si>
  <si>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</si>
  <si>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</si>
  <si>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</si>
  <si>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</si>
  <si>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</si>
  <si>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</si>
  <si>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</si>
  <si>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</si>
  <si>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</si>
  <si>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</si>
  <si>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</si>
  <si>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</si>
  <si>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</si>
  <si>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</si>
  <si>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</si>
  <si>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</si>
  <si>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</si>
  <si>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</si>
  <si>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</si>
  <si>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</si>
  <si>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</si>
  <si>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</si>
  <si>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</si>
  <si>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</si>
  <si>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</si>
  <si>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</si>
  <si>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</si>
  <si>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</si>
  <si>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</si>
  <si>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</si>
  <si>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</si>
  <si>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</si>
  <si>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</si>
  <si>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</si>
  <si>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</si>
  <si>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</si>
  <si>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</si>
  <si>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</si>
  <si>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</si>
  <si>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</si>
  <si>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</si>
  <si>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</si>
  <si>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</si>
  <si>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</si>
  <si>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</si>
  <si>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</si>
  <si>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</si>
  <si>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</si>
  <si>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</si>
  <si>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</si>
  <si>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</si>
  <si>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</si>
  <si>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</si>
  <si>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</si>
  <si>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</si>
  <si>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</si>
  <si>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</si>
  <si>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</si>
  <si>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</si>
  <si>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</si>
  <si>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</si>
  <si>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</si>
  <si>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</si>
  <si>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</si>
  <si>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</si>
  <si>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</si>
  <si>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</si>
  <si>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</si>
  <si>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</si>
  <si>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</si>
  <si>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</si>
  <si>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</si>
  <si>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</si>
  <si>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</si>
  <si>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</si>
  <si>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</si>
  <si>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</si>
  <si>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</si>
  <si>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</si>
  <si>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</si>
  <si>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</si>
  <si>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</si>
  <si>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</si>
  <si>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</si>
  <si>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</si>
  <si>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</si>
  <si>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</si>
  <si>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</si>
  <si>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</si>
  <si>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</si>
  <si>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</si>
  <si>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</si>
  <si>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</si>
  <si>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</si>
  <si>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</si>
  <si>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</si>
  <si>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</si>
  <si>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</si>
  <si>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</si>
  <si>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</si>
  <si>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</si>
  <si>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</si>
  <si>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</si>
  <si>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</si>
  <si>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</si>
  <si>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</si>
  <si>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</si>
  <si>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</si>
  <si>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</si>
  <si>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</si>
  <si>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</si>
  <si>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</si>
  <si>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</si>
  <si>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</si>
  <si>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</si>
  <si>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</si>
  <si>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</si>
  <si>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</si>
  <si>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</si>
  <si>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</si>
  <si>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</si>
  <si>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</si>
  <si>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</si>
  <si>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</si>
  <si>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</si>
  <si>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</si>
  <si>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</si>
  <si>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</si>
  <si>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</si>
  <si>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</si>
  <si>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</si>
  <si>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</si>
  <si>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</si>
  <si>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</si>
  <si>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</si>
  <si>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</si>
  <si>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</si>
  <si>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</si>
  <si>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</si>
  <si>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</si>
  <si>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</si>
  <si>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</si>
  <si>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</si>
  <si>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</si>
  <si>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</si>
  <si>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</si>
  <si>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</si>
  <si>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</si>
  <si>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</si>
  <si>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</si>
  <si>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</si>
  <si>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</si>
  <si>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</si>
  <si>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</si>
  <si>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</si>
  <si>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</si>
  <si>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</si>
  <si>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</si>
  <si>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</si>
  <si>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</si>
  <si>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</si>
  <si>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</si>
  <si>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</si>
  <si>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</si>
  <si>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</si>
  <si>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</si>
  <si>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</si>
  <si>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</si>
  <si>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</si>
  <si>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</si>
  <si>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</si>
  <si>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</si>
  <si>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</si>
  <si>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</si>
  <si>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</si>
  <si>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</si>
  <si>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</si>
  <si>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</si>
  <si>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</si>
  <si>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</si>
  <si>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</si>
  <si>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</si>
  <si>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</si>
  <si>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</si>
  <si>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</si>
  <si>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</si>
  <si>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</si>
  <si>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</si>
  <si>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</si>
  <si>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</si>
  <si>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</si>
  <si>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</si>
  <si>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</si>
  <si>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</si>
  <si>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</si>
  <si>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</si>
  <si>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</si>
  <si>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</si>
  <si>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</si>
  <si>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</si>
  <si>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</si>
  <si>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</si>
  <si>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</si>
  <si>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</si>
  <si>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</si>
  <si>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</si>
  <si>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</si>
  <si>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</si>
  <si>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</si>
  <si>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</si>
  <si>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</si>
  <si>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</si>
  <si>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</si>
  <si>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</si>
  <si>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</si>
  <si>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</si>
  <si>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</si>
  <si>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</si>
  <si>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</si>
  <si>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</si>
  <si>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</si>
  <si>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</si>
  <si>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</si>
  <si>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</si>
  <si>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</si>
  <si>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</si>
  <si>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</si>
  <si>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</si>
  <si>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</si>
  <si>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</si>
  <si>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</si>
  <si>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</si>
  <si>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</si>
  <si>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</si>
  <si>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</si>
  <si>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</si>
  <si>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</si>
  <si>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</si>
  <si>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</si>
  <si>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</si>
  <si>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</si>
  <si>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</si>
  <si>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</si>
  <si>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</si>
  <si>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</si>
  <si>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</si>
  <si>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</si>
  <si>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</si>
  <si>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</si>
  <si>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</si>
  <si>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</si>
  <si>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</si>
  <si>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</si>
  <si>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</si>
  <si>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</si>
  <si>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</si>
  <si>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</si>
  <si>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</si>
  <si>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</si>
  <si>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</si>
  <si>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</si>
  <si>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</si>
  <si>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</si>
  <si>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</si>
  <si>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</si>
  <si>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</si>
  <si>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</si>
  <si>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</si>
  <si>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</si>
  <si>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</si>
  <si>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</si>
  <si>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</si>
  <si>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</si>
  <si>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</si>
  <si>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</si>
  <si>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</si>
  <si>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</si>
  <si>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</si>
  <si>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</si>
  <si>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</si>
  <si>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</si>
  <si>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</si>
  <si>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</si>
  <si>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</si>
  <si>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</si>
  <si>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</si>
  <si>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</si>
  <si>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</si>
  <si>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</si>
  <si>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</si>
  <si>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</si>
  <si>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</si>
  <si>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</si>
  <si>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</si>
  <si>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</si>
  <si>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</si>
  <si>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</si>
  <si>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</si>
  <si>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</si>
  <si>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</si>
  <si>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</si>
  <si>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</si>
  <si>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</si>
  <si>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</si>
  <si>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</si>
  <si>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</si>
  <si>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</si>
  <si>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</si>
  <si>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</si>
  <si>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</si>
  <si>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</si>
  <si>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</si>
  <si>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</si>
  <si>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</si>
  <si>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</si>
  <si>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</si>
  <si>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</si>
  <si>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</si>
  <si>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</si>
  <si>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</si>
  <si>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</si>
  <si>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</si>
  <si>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</si>
  <si>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</si>
  <si>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</si>
  <si>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</si>
  <si>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</si>
  <si>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</si>
  <si>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</si>
  <si>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</si>
  <si>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</si>
  <si>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</si>
  <si>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</si>
  <si>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</si>
  <si>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</si>
  <si>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</si>
  <si>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</si>
  <si>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</si>
  <si>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</si>
  <si>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</si>
  <si>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</si>
  <si>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</si>
  <si>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</si>
  <si>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</si>
  <si>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</si>
  <si>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</si>
  <si>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</si>
  <si>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</si>
  <si>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</si>
  <si>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</si>
  <si>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</si>
  <si>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</si>
  <si>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</si>
  <si>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</si>
  <si>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</si>
  <si>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</si>
  <si>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</si>
  <si>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</si>
  <si>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</si>
  <si>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</si>
  <si>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</si>
  <si>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</si>
  <si>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</si>
  <si>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</si>
  <si>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</si>
  <si>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</si>
  <si>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</si>
  <si>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</si>
  <si>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</si>
  <si>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</si>
  <si>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</si>
  <si>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</si>
  <si>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</si>
  <si>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</si>
  <si>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</si>
  <si>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</si>
  <si>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</si>
  <si>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</si>
  <si>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</si>
  <si>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</si>
  <si>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</si>
  <si>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</si>
  <si>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</si>
  <si>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</si>
  <si>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</si>
  <si>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</si>
  <si>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</si>
  <si>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</si>
  <si>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</si>
  <si>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</si>
  <si>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</si>
  <si>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</si>
  <si>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</si>
  <si>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</si>
  <si>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</si>
  <si>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</si>
  <si>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</si>
  <si>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</si>
  <si>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</si>
  <si>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</si>
  <si>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</si>
  <si>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</si>
  <si>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</si>
  <si>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</si>
  <si>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</si>
  <si>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</si>
  <si>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</si>
  <si>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</si>
  <si>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</si>
  <si>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</si>
  <si>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</si>
  <si>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</si>
  <si>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</si>
  <si>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</si>
  <si>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</si>
  <si>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</si>
  <si>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</si>
  <si>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</si>
  <si>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</si>
  <si>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</si>
  <si>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</si>
  <si>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</si>
  <si>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</si>
  <si>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</si>
  <si>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</si>
  <si>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</si>
  <si>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</si>
  <si>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</si>
  <si>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</si>
  <si>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</si>
  <si>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</si>
  <si>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</si>
  <si>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</si>
  <si>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</si>
  <si>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</si>
  <si>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</si>
  <si>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</si>
  <si>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</si>
  <si>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</si>
  <si>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</si>
  <si>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</si>
  <si>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</si>
  <si>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</si>
  <si>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</si>
  <si>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</si>
  <si>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</si>
  <si>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</si>
  <si>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</si>
  <si>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</si>
  <si>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</si>
  <si>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</si>
  <si>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</si>
  <si>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</si>
  <si>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</si>
  <si>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</si>
  <si>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</si>
  <si>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</si>
  <si>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</si>
  <si>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</si>
  <si>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</si>
  <si>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</si>
  <si>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</si>
  <si>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</si>
  <si>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</si>
  <si>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</si>
  <si>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</si>
  <si>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</si>
  <si>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</si>
  <si>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</si>
  <si>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</si>
  <si>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</si>
  <si>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</si>
  <si>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</si>
  <si>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</si>
  <si>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</si>
  <si>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</si>
  <si>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</si>
  <si>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</si>
  <si>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</si>
  <si>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</si>
  <si>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</si>
  <si>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</si>
  <si>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</si>
  <si>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</si>
  <si>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</si>
  <si>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</si>
  <si>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</si>
  <si>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</si>
  <si>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</si>
  <si>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</si>
  <si>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</si>
  <si>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</si>
  <si>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</si>
  <si>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</si>
  <si>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</si>
  <si>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</si>
  <si>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</si>
  <si>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</si>
  <si>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</si>
  <si>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</si>
  <si>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</si>
  <si>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</si>
  <si>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</si>
  <si>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</si>
  <si>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</si>
  <si>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</si>
  <si>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</si>
  <si>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</si>
  <si>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</si>
  <si>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</si>
  <si>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</si>
  <si>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</si>
  <si>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</si>
  <si>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</si>
  <si>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</si>
  <si>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</si>
  <si>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</si>
  <si>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</si>
  <si>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</si>
  <si>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</si>
  <si>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</si>
  <si>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</si>
  <si>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</si>
  <si>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</si>
  <si>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</si>
  <si>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</si>
  <si>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</si>
  <si>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</si>
  <si>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</si>
  <si>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</si>
  <si>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</si>
  <si>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</si>
  <si>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</si>
  <si>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</si>
  <si>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</si>
  <si>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</si>
  <si>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</si>
  <si>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</si>
  <si>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</si>
  <si>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</si>
  <si>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</si>
  <si>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</si>
  <si>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</si>
  <si>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</si>
  <si>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</si>
  <si>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</si>
  <si>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</si>
  <si>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</si>
  <si>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</si>
  <si>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</si>
  <si>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</si>
  <si>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</si>
  <si>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</si>
  <si>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</si>
  <si>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</si>
  <si>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</si>
  <si>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</si>
  <si>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</si>
  <si>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</si>
  <si>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</si>
  <si>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</si>
  <si>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</si>
  <si>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</si>
  <si>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</si>
  <si>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</si>
  <si>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</si>
  <si>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</si>
  <si>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</si>
  <si>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</si>
  <si>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</si>
  <si>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</si>
  <si>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</si>
  <si>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</si>
  <si>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</si>
  <si>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</si>
  <si>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</si>
  <si>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</si>
  <si>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</si>
  <si>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</si>
  <si>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</si>
  <si>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</si>
  <si>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</si>
  <si>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</si>
  <si>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</si>
  <si>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</si>
  <si>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</si>
  <si>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</si>
  <si>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</si>
  <si>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</si>
  <si>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</si>
  <si>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</si>
  <si>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</si>
  <si>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</si>
  <si>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</si>
  <si>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</si>
  <si>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</si>
  <si>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</si>
  <si>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</si>
  <si>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</si>
  <si>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</si>
  <si>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</si>
  <si>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</si>
  <si>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</si>
  <si>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</si>
  <si>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</si>
  <si>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</si>
  <si>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</si>
  <si>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</si>
  <si>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</si>
  <si>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</si>
  <si>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</si>
  <si>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</si>
  <si>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</si>
  <si>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</si>
  <si>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</si>
  <si>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</si>
  <si>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</si>
  <si>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</si>
  <si>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</si>
  <si>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</si>
  <si>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</si>
  <si>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</si>
  <si>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</si>
  <si>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</si>
  <si>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</si>
  <si>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</si>
  <si>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</si>
  <si>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</si>
  <si>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</si>
  <si>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</si>
  <si>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</si>
  <si>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</si>
  <si>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</si>
  <si>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</si>
  <si>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</si>
  <si>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</si>
  <si>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</si>
  <si>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</si>
  <si>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</si>
  <si>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</si>
  <si>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</si>
  <si>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</si>
  <si>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</si>
  <si>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</si>
  <si>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</si>
  <si>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</si>
  <si>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</si>
  <si>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</si>
  <si>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</si>
  <si>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</si>
  <si>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</si>
  <si>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</si>
  <si>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</si>
  <si>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</si>
  <si>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</si>
  <si>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</si>
  <si>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</si>
  <si>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</si>
  <si>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</si>
  <si>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</si>
  <si>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</si>
  <si>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</si>
  <si>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</si>
  <si>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</si>
  <si>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</si>
  <si>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</si>
  <si>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</si>
  <si>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</si>
  <si>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</si>
  <si>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</si>
  <si>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</si>
  <si>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</si>
  <si>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</si>
  <si>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</si>
  <si>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</si>
  <si>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</si>
  <si>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</si>
  <si>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</si>
  <si>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</si>
  <si>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</si>
  <si>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</si>
  <si>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</si>
  <si>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</si>
  <si>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</si>
  <si>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</si>
  <si>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</si>
  <si>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</si>
  <si>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</si>
  <si>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</si>
  <si>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</si>
  <si>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</si>
  <si>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</si>
  <si>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</si>
  <si>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</si>
  <si>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</si>
  <si>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</si>
  <si>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</si>
  <si>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</si>
  <si>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</si>
  <si>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</si>
  <si>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</si>
  <si>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</si>
  <si>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</si>
  <si>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</si>
  <si>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</si>
  <si>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</si>
  <si>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</si>
  <si>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</si>
  <si>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</si>
  <si>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</si>
  <si>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</si>
  <si>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</si>
  <si>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</si>
  <si>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</si>
  <si>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</si>
  <si>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</si>
  <si>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</si>
  <si>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</si>
  <si>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</si>
  <si>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</si>
  <si>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</si>
  <si>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</si>
  <si>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</si>
  <si>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</si>
  <si>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</si>
  <si>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</si>
  <si>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</si>
  <si>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</si>
  <si>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</si>
  <si>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</si>
  <si>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</si>
  <si>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</si>
  <si>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</si>
  <si>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</si>
  <si>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</si>
  <si>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</si>
  <si>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</si>
  <si>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</si>
  <si>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</si>
  <si>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</si>
  <si>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</si>
  <si>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</si>
  <si>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</si>
  <si>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</si>
  <si>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</si>
  <si>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</si>
  <si>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</si>
  <si>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</si>
  <si>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</si>
  <si>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</si>
  <si>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</si>
  <si>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</si>
  <si>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</si>
  <si>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</si>
  <si>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</si>
  <si>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</si>
  <si>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</si>
  <si>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</si>
  <si>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</si>
  <si>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</si>
  <si>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</si>
  <si>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</si>
  <si>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</si>
  <si>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</si>
  <si>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</si>
  <si>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</si>
  <si>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</si>
  <si>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</si>
  <si>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</si>
  <si>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</si>
  <si>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</si>
  <si>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</si>
  <si>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</si>
  <si>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</si>
  <si>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</si>
  <si>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</si>
  <si>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</si>
  <si>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</si>
  <si>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</si>
  <si>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</si>
  <si>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</si>
  <si>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</si>
  <si>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</si>
  <si>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</si>
  <si>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</si>
  <si>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</si>
  <si>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</si>
  <si>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</si>
  <si>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</si>
  <si>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</si>
  <si>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</si>
  <si>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</si>
  <si>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</si>
  <si>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</si>
  <si>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</si>
  <si>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</si>
  <si>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</si>
  <si>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</si>
  <si>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</si>
  <si>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</si>
  <si>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</si>
  <si>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</si>
  <si>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</si>
  <si>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</si>
  <si>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</si>
  <si>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</si>
  <si>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</si>
  <si>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</si>
  <si>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</si>
  <si>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</si>
  <si>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</si>
  <si>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</si>
  <si>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</si>
  <si>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</si>
  <si>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</si>
  <si>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</si>
  <si>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</si>
  <si>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</si>
  <si>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</si>
  <si>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</si>
  <si>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</si>
  <si>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</si>
  <si>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</si>
  <si>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</si>
  <si>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</si>
  <si>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</si>
  <si>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</si>
  <si>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</si>
  <si>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</si>
  <si>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</si>
  <si>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</si>
  <si>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</si>
  <si>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</si>
  <si>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</si>
  <si>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</si>
  <si>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</si>
  <si>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</si>
  <si>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</si>
  <si>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</si>
  <si>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</si>
  <si>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</si>
  <si>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</si>
  <si>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</si>
  <si>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</si>
  <si>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</si>
  <si>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</si>
  <si>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</si>
  <si>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</si>
  <si>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</si>
  <si>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</si>
  <si>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</si>
  <si>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</si>
  <si>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</si>
  <si>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</si>
  <si>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</si>
  <si>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</si>
  <si>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</si>
  <si>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</si>
  <si>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</si>
  <si>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</si>
  <si>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</si>
  <si>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</si>
  <si>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</si>
  <si>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</si>
  <si>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</si>
  <si>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</si>
  <si>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</si>
  <si>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</si>
  <si>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</si>
  <si>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</si>
  <si>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</si>
  <si>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</si>
  <si>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</si>
  <si>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</si>
  <si>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</si>
  <si>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</si>
  <si>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</si>
  <si>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</si>
  <si>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</si>
  <si>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</si>
  <si>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</si>
  <si>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</si>
  <si>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</si>
  <si>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</si>
  <si>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</si>
  <si>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</si>
  <si>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</si>
  <si>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</si>
  <si>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</si>
  <si>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</si>
  <si>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</si>
  <si>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</si>
  <si>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</si>
  <si>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</si>
  <si>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</si>
  <si>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</si>
  <si>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</si>
  <si>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</si>
  <si>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</si>
  <si>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</si>
  <si>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</si>
  <si>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</si>
  <si>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</si>
  <si>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</si>
  <si>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</si>
  <si>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</si>
  <si>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</si>
  <si>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</si>
  <si>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</si>
  <si>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</si>
  <si>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</si>
  <si>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</si>
  <si>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</si>
  <si>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</si>
  <si>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</si>
  <si>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</si>
  <si>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</si>
  <si>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</si>
  <si>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</si>
  <si>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</si>
  <si>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</si>
  <si>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</si>
  <si>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</si>
  <si>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</si>
  <si>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</si>
  <si>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</si>
  <si>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</si>
  <si>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</si>
  <si>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</si>
  <si>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</si>
  <si>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</si>
  <si>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</si>
  <si>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</si>
  <si>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</si>
  <si>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</si>
  <si>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</si>
  <si>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</si>
  <si>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</si>
  <si>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</si>
  <si>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</si>
  <si>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</si>
  <si>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</si>
  <si>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</si>
  <si>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</si>
  <si>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</si>
  <si>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</si>
  <si>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</si>
  <si>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</si>
  <si>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</si>
  <si>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</si>
  <si>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</si>
  <si>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</si>
  <si>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</si>
  <si>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</si>
  <si>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</si>
  <si>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</si>
  <si>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</si>
  <si>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</si>
  <si>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</si>
  <si>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</si>
  <si>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</si>
  <si>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</si>
  <si>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</si>
  <si>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</si>
  <si>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</si>
  <si>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</si>
  <si>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</si>
  <si>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</si>
  <si>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</si>
  <si>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</si>
  <si>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</si>
  <si>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</si>
  <si>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</si>
  <si>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</si>
  <si>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</si>
  <si>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</si>
  <si>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</si>
  <si>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</si>
  <si>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</si>
  <si>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</si>
  <si>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</si>
  <si>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</si>
  <si>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</si>
  <si>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</si>
  <si>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</si>
  <si>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</si>
  <si>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</si>
  <si>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</si>
  <si>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</si>
  <si>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</si>
  <si>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</si>
  <si>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</si>
  <si>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</si>
  <si>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</si>
  <si>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</si>
  <si>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</si>
  <si>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</si>
  <si>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</si>
  <si>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</si>
  <si>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</si>
  <si>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</si>
  <si>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</si>
  <si>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</si>
  <si>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</si>
  <si>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</si>
  <si>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</si>
  <si>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</si>
  <si>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</si>
  <si>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</si>
  <si>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</si>
  <si>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</si>
  <si>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</si>
  <si>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</si>
  <si>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</si>
  <si>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</si>
  <si>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</si>
  <si>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</si>
  <si>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</si>
  <si>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</si>
  <si>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</si>
  <si>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</si>
  <si>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</si>
  <si>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</si>
  <si>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</si>
  <si>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</si>
  <si>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</si>
  <si>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</si>
  <si>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</si>
  <si>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</si>
  <si>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</si>
  <si>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</si>
  <si>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</si>
  <si>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</si>
  <si>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</si>
  <si>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</si>
  <si>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</si>
  <si>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</si>
  <si>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</si>
  <si>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</si>
  <si>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</si>
  <si>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</si>
  <si>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</si>
  <si>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</si>
  <si>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</si>
  <si>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</si>
  <si>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</si>
  <si>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</si>
  <si>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</si>
  <si>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</si>
  <si>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</si>
  <si>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</si>
  <si>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</si>
  <si>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</si>
  <si>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</si>
  <si>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</si>
  <si>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</si>
  <si>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</si>
  <si>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</si>
  <si>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</si>
  <si>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</si>
  <si>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</si>
  <si>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</si>
  <si>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</si>
  <si>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</si>
  <si>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</si>
  <si>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</si>
  <si>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</si>
  <si>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</si>
  <si>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</si>
  <si>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</si>
  <si>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</si>
  <si>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</si>
  <si>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</si>
  <si>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</si>
  <si>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</si>
  <si>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</si>
  <si>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</si>
  <si>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</si>
  <si>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</si>
  <si>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</si>
  <si>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</si>
  <si>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</si>
  <si>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</si>
  <si>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</si>
  <si>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</si>
  <si>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</si>
  <si>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</si>
  <si>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</si>
  <si>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</si>
  <si>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</si>
  <si>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</si>
  <si>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</si>
  <si>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</si>
  <si>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</si>
  <si>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</si>
  <si>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</si>
  <si>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</si>
  <si>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</si>
  <si>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</si>
  <si>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</si>
  <si>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</si>
  <si>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</si>
  <si>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</si>
  <si>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</si>
  <si>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</si>
  <si>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</si>
  <si>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</si>
  <si>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</si>
  <si>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</si>
  <si>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</si>
  <si>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</si>
  <si>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</si>
  <si>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</si>
  <si>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</si>
  <si>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</si>
  <si>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</si>
  <si>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</si>
  <si>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</si>
  <si>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</si>
  <si>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</si>
  <si>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</si>
  <si>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</si>
  <si>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</si>
  <si>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</si>
  <si>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</si>
  <si>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</si>
  <si>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</si>
  <si>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</si>
  <si>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</si>
  <si>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</si>
  <si>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</si>
  <si>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</si>
  <si>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</si>
  <si>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</si>
  <si>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</si>
  <si>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</si>
  <si>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</si>
  <si>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</si>
  <si>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</si>
  <si>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</si>
  <si>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</si>
  <si>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</si>
  <si>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</si>
  <si>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</si>
  <si>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</si>
  <si>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</si>
  <si>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</si>
  <si>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</si>
  <si>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</si>
  <si>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</si>
  <si>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</si>
  <si>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</si>
  <si>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</si>
  <si>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</si>
  <si>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</si>
  <si>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</si>
  <si>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</si>
  <si>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</si>
  <si>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</si>
  <si>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</si>
  <si>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</si>
  <si>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</si>
  <si>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</si>
  <si>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</si>
  <si>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</si>
  <si>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</si>
  <si>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</si>
  <si>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</si>
  <si>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</si>
  <si>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</si>
  <si>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</si>
  <si>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</si>
  <si>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</si>
  <si>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</si>
  <si>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</si>
  <si>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</si>
  <si>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</si>
  <si>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</si>
  <si>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</si>
  <si>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</si>
  <si>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</si>
  <si>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</si>
  <si>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</si>
  <si>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</si>
  <si>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</si>
  <si>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</si>
  <si>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</si>
  <si>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</si>
  <si>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</si>
  <si>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</si>
  <si>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</si>
  <si>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</si>
  <si>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</si>
  <si>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</si>
  <si>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</si>
  <si>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</si>
  <si>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</si>
  <si>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</si>
  <si>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</si>
  <si>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</si>
  <si>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</si>
  <si>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</si>
  <si>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</si>
  <si>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</si>
  <si>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</si>
  <si>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</si>
  <si>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</si>
  <si>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</si>
  <si>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</si>
  <si>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</si>
  <si>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</si>
  <si>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</si>
  <si>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</si>
  <si>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</si>
  <si>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</si>
  <si>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</si>
  <si>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</si>
  <si>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</si>
  <si>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</si>
  <si>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</si>
  <si>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</si>
  <si>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</si>
  <si>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</si>
  <si>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</si>
  <si>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</si>
  <si>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</si>
  <si>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</si>
  <si>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</si>
  <si>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</si>
  <si>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</si>
  <si>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</si>
  <si>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</si>
  <si>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</si>
  <si>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</si>
  <si>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</si>
  <si>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</si>
  <si>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</si>
  <si>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</si>
  <si>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</si>
  <si>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</si>
  <si>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</si>
  <si>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</si>
  <si>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</si>
  <si>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</si>
  <si>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</si>
  <si>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</si>
  <si>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</si>
  <si>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</si>
  <si>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</si>
  <si>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</si>
  <si>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</si>
  <si>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</si>
  <si>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</si>
  <si>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</si>
  <si>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</si>
  <si>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</si>
  <si>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</si>
  <si>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</si>
  <si>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</si>
  <si>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</si>
  <si>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</si>
  <si>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</si>
  <si>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</si>
  <si>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</si>
  <si>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</si>
  <si>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</si>
  <si>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</si>
  <si>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</si>
  <si>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</si>
  <si>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</si>
  <si>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</si>
  <si>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</si>
  <si>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</si>
  <si>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</si>
  <si>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</si>
  <si>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</si>
  <si>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</si>
  <si>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</si>
  <si>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</si>
  <si>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</si>
  <si>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</si>
  <si>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</si>
  <si>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</si>
  <si>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</si>
  <si>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</si>
  <si>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</si>
  <si>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</si>
  <si>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</si>
  <si>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</si>
  <si>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</si>
  <si>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</si>
  <si>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</si>
  <si>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</si>
  <si>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</si>
  <si>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</si>
  <si>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</si>
  <si>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</si>
  <si>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</si>
  <si>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</si>
  <si>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</si>
  <si>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</si>
  <si>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</si>
  <si>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</si>
  <si>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</si>
  <si>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</si>
  <si>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</si>
  <si>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</si>
  <si>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</si>
  <si>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</si>
  <si>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</si>
  <si>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</si>
  <si>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</si>
  <si>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</si>
  <si>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</si>
  <si>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</si>
  <si>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</si>
  <si>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</si>
  <si>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</si>
  <si>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</si>
  <si>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</si>
  <si>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</si>
  <si>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</si>
  <si>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</si>
  <si>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</si>
  <si>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</si>
  <si>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</si>
  <si>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</si>
  <si>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</si>
  <si>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</si>
  <si>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</si>
  <si>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</si>
  <si>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</si>
  <si>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</si>
  <si>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</si>
  <si>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</si>
  <si>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</si>
  <si>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</si>
  <si>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</si>
  <si>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</si>
  <si>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</si>
  <si>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</si>
  <si>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</si>
  <si>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</si>
  <si>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</si>
  <si>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</si>
  <si>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</si>
  <si>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</si>
  <si>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</si>
  <si>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</si>
  <si>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</si>
  <si>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</si>
  <si>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</si>
  <si>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</si>
  <si>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</si>
  <si>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</si>
  <si>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</si>
  <si>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</si>
  <si>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</si>
  <si>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</si>
  <si>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</si>
  <si>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</si>
  <si>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</si>
  <si>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</si>
  <si>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</si>
  <si>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</si>
  <si>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</si>
  <si>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</si>
  <si>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</si>
  <si>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</si>
  <si>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</si>
  <si>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</si>
  <si>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</si>
  <si>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</si>
  <si>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</si>
  <si>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</si>
  <si>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</si>
  <si>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</si>
  <si>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</si>
  <si>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</si>
  <si>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</si>
  <si>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</si>
  <si>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</si>
  <si>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</si>
  <si>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</si>
  <si>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</si>
  <si>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</si>
  <si>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</si>
  <si>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</si>
  <si>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</si>
  <si>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</si>
  <si>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</si>
  <si>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</si>
  <si>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</si>
  <si>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</si>
  <si>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</si>
  <si>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</si>
  <si>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</si>
  <si>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</si>
  <si>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</si>
  <si>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</si>
  <si>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</si>
  <si>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</si>
  <si>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</si>
  <si>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</si>
  <si>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</si>
  <si>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</si>
  <si>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</si>
  <si>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</si>
  <si>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</si>
  <si>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</si>
  <si>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</si>
  <si>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</si>
  <si>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</si>
  <si>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</si>
  <si>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</si>
  <si>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</si>
  <si>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</si>
  <si>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</si>
  <si>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</si>
  <si>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</si>
  <si>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</si>
  <si>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</si>
  <si>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</si>
  <si>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</si>
  <si>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</si>
  <si>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</si>
  <si>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</si>
  <si>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</si>
  <si>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</si>
  <si>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</si>
  <si>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</si>
  <si>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</si>
  <si>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</si>
  <si>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</si>
  <si>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</si>
  <si>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</si>
  <si>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</si>
  <si>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</si>
  <si>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</si>
  <si>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</si>
  <si>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</si>
  <si>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</si>
  <si>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</si>
  <si>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</si>
  <si>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</si>
  <si>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</si>
  <si>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</si>
  <si>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</si>
  <si>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</si>
  <si>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</si>
  <si>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</si>
  <si>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</si>
  <si>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</si>
  <si>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</si>
  <si>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</si>
  <si>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</si>
  <si>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</si>
  <si>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</si>
  <si>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</si>
  <si>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</si>
  <si>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</si>
  <si>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</si>
  <si>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</si>
  <si>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</si>
  <si>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</si>
  <si>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</si>
  <si>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</si>
  <si>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</si>
  <si>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</si>
  <si>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</si>
  <si>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</si>
  <si>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</si>
  <si>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</si>
  <si>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</si>
  <si>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</si>
  <si>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</si>
  <si>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</si>
  <si>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</si>
  <si>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</si>
  <si>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</si>
  <si>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</si>
  <si>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</si>
  <si>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</si>
  <si>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</si>
  <si>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</si>
  <si>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</si>
  <si>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</si>
  <si>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</si>
  <si>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</si>
  <si>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</si>
  <si>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</si>
  <si>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</si>
  <si>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</si>
  <si>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</si>
  <si>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</si>
  <si>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</si>
  <si>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</si>
  <si>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</si>
  <si>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</si>
  <si>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</si>
  <si>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</si>
  <si>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</si>
  <si>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</si>
  <si>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</si>
  <si>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</si>
  <si>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</si>
  <si>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</si>
  <si>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</si>
  <si>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</si>
  <si>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</si>
  <si>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</si>
  <si>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</si>
  <si>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</si>
  <si>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</si>
  <si>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</si>
  <si>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</si>
  <si>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</si>
  <si>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</si>
  <si>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</si>
  <si>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</si>
  <si>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</si>
  <si>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</si>
  <si>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</si>
  <si>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</si>
  <si>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</si>
  <si>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</si>
  <si>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</si>
  <si>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</si>
  <si>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</si>
  <si>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</si>
  <si>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</si>
  <si>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</si>
  <si>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</si>
  <si>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</si>
  <si>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</si>
  <si>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</si>
  <si>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</si>
  <si>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</si>
  <si>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</si>
  <si>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</si>
  <si>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</si>
  <si>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</si>
  <si>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</si>
  <si>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</si>
  <si>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</si>
  <si>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</si>
  <si>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</si>
  <si>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</si>
  <si>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</si>
  <si>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</si>
  <si>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</si>
  <si>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</si>
  <si>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</si>
  <si>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</si>
  <si>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</si>
  <si>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</si>
  <si>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</si>
  <si>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</si>
  <si>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</si>
  <si>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</si>
  <si>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</si>
  <si>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</si>
  <si>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</si>
  <si>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</si>
  <si>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</si>
  <si>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</si>
  <si>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</si>
  <si>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</si>
  <si>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</si>
  <si>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</si>
  <si>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</si>
  <si>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</si>
  <si>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</si>
  <si>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</si>
  <si>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</si>
  <si>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</si>
  <si>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</si>
  <si>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</si>
  <si>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</si>
  <si>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</si>
  <si>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</si>
  <si>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</si>
  <si>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</si>
  <si>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</si>
  <si>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</si>
  <si>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</si>
  <si>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</si>
  <si>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</si>
  <si>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</si>
  <si>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</si>
  <si>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</si>
  <si>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</si>
  <si>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</si>
  <si>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</si>
  <si>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</si>
  <si>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</si>
  <si>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</si>
  <si>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</si>
  <si>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</si>
  <si>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</si>
  <si>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</si>
  <si>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</si>
  <si>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</si>
  <si>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</si>
  <si>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</si>
  <si>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</si>
  <si>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</si>
  <si>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</si>
  <si>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</si>
  <si>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</si>
  <si>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</si>
  <si>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</si>
  <si>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</si>
  <si>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</si>
  <si>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</si>
  <si>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</si>
  <si>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</si>
  <si>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</si>
  <si>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</si>
  <si>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</si>
  <si>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</si>
  <si>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</si>
  <si>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</si>
  <si>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</si>
  <si>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</si>
  <si>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</si>
  <si>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</si>
  <si>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</si>
  <si>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</si>
  <si>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</si>
  <si>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</si>
  <si>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</si>
  <si>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</si>
  <si>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</si>
  <si>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</si>
  <si>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</si>
  <si>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</si>
  <si>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</si>
  <si>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</si>
  <si>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</si>
  <si>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</si>
  <si>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</si>
  <si>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</si>
  <si>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</si>
  <si>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</si>
  <si>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</si>
  <si>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</si>
  <si>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</si>
  <si>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</si>
  <si>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</si>
  <si>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</si>
  <si>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</si>
  <si>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</si>
  <si>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</si>
  <si>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</si>
  <si>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</si>
  <si>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</si>
  <si>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</si>
  <si>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</si>
  <si>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</si>
  <si>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</si>
  <si>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</si>
  <si>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</si>
  <si>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</si>
  <si>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</si>
  <si>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</si>
  <si>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</si>
  <si>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</si>
  <si>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</si>
  <si>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</si>
  <si>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</si>
  <si>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</si>
  <si>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</si>
  <si>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</si>
  <si>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</si>
  <si>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</si>
  <si>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</si>
  <si>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</si>
  <si>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</si>
  <si>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</si>
  <si>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</si>
  <si>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</si>
  <si>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</si>
  <si>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</si>
  <si>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</si>
  <si>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</si>
  <si>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</si>
  <si>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</si>
  <si>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</si>
  <si>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</si>
  <si>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</si>
  <si>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</si>
  <si>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</si>
  <si>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</si>
  <si>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</si>
  <si>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</si>
  <si>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</si>
  <si>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</si>
  <si>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</si>
  <si>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</si>
  <si>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</si>
  <si>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</si>
  <si>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</si>
  <si>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</si>
  <si>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</si>
  <si>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</si>
  <si>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</si>
  <si>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</si>
  <si>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</si>
  <si>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</si>
  <si>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</si>
  <si>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</si>
  <si>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</si>
  <si>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</si>
  <si>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</si>
  <si>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</si>
  <si>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</si>
  <si>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</si>
  <si>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</si>
  <si>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</si>
  <si>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</si>
  <si>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</si>
  <si>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</si>
  <si>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</si>
  <si>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</si>
  <si>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</si>
  <si>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</si>
  <si>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</si>
  <si>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</si>
  <si>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</si>
  <si>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</si>
  <si>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</si>
  <si>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</si>
  <si>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</si>
  <si>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</si>
  <si>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</si>
  <si>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</si>
  <si>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</si>
  <si>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</si>
  <si>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</si>
  <si>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</si>
  <si>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</si>
  <si>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</si>
  <si>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</si>
  <si>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</si>
  <si>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</si>
  <si>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</si>
  <si>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</si>
  <si>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</si>
  <si>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</si>
  <si>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</si>
  <si>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</si>
  <si>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</si>
  <si>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</si>
  <si>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</si>
  <si>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</si>
  <si>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</si>
  <si>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</si>
  <si>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</si>
  <si>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</si>
  <si>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</si>
  <si>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</si>
  <si>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</si>
  <si>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</si>
  <si>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</si>
  <si>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</si>
  <si>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</si>
  <si>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</si>
  <si>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</si>
  <si>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</si>
  <si>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</si>
  <si>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</si>
  <si>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</si>
  <si>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</si>
  <si>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</si>
  <si>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</si>
  <si>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</si>
  <si>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</si>
  <si>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</si>
  <si>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</si>
  <si>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</si>
  <si>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</si>
  <si>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</si>
  <si>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</si>
  <si>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</si>
  <si>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</si>
  <si>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</si>
  <si>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</si>
  <si>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</si>
  <si>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</si>
  <si>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</si>
  <si>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</si>
  <si>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</si>
  <si>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</si>
  <si>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</si>
  <si>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</si>
  <si>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</si>
  <si>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</si>
  <si>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</si>
  <si>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</si>
  <si>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</si>
  <si>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</si>
  <si>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</si>
  <si>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</si>
  <si>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</si>
  <si>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</si>
  <si>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</si>
  <si>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</si>
  <si>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</si>
  <si>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</si>
  <si>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</si>
  <si>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</si>
  <si>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</si>
  <si>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</si>
  <si>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</si>
  <si>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</si>
  <si>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</si>
  <si>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</si>
  <si>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</si>
  <si>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</si>
  <si>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</si>
  <si>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</si>
  <si>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</si>
  <si>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</si>
  <si>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</si>
  <si>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</si>
  <si>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</si>
  <si>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</si>
  <si>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</si>
  <si>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</si>
  <si>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</si>
  <si>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</si>
  <si>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</si>
  <si>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</si>
  <si>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</si>
  <si>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</si>
  <si>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</si>
  <si>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</si>
  <si>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</si>
  <si>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</si>
  <si>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</si>
  <si>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</si>
  <si>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</si>
  <si>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</si>
  <si>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</si>
  <si>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</si>
  <si>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</si>
  <si>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</si>
  <si>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</si>
  <si>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</si>
  <si>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</si>
  <si>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</si>
  <si>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</si>
  <si>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</si>
  <si>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</si>
  <si>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</si>
  <si>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</si>
  <si>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</si>
  <si>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</si>
  <si>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</si>
  <si>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</si>
  <si>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</si>
  <si>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</si>
  <si>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</si>
  <si>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</si>
  <si>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</si>
  <si>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</si>
  <si>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</si>
  <si>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</si>
  <si>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</si>
  <si>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</si>
  <si>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</si>
  <si>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</si>
  <si>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</si>
  <si>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</si>
  <si>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</si>
  <si>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</si>
  <si>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</si>
  <si>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</si>
  <si>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</si>
  <si>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</si>
  <si>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</si>
  <si>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</si>
  <si>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</si>
  <si>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</si>
  <si>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</si>
  <si>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</si>
  <si>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</si>
  <si>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</si>
  <si>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</si>
  <si>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</si>
  <si>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</si>
  <si>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</si>
  <si>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</si>
  <si>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</si>
  <si>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</si>
  <si>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</si>
  <si>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</si>
  <si>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</si>
  <si>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</si>
  <si>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</si>
  <si>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</si>
  <si>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</si>
  <si>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</si>
  <si>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</si>
  <si>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</si>
  <si>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</si>
  <si>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</si>
  <si>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</si>
  <si>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</si>
  <si>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</si>
  <si>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</si>
  <si>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</si>
  <si>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</si>
  <si>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</si>
  <si>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</si>
  <si>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</si>
  <si>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</si>
  <si>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</si>
  <si>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</si>
  <si>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</si>
  <si>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</si>
  <si>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</si>
  <si>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</si>
  <si>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</si>
  <si>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</si>
  <si>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</si>
  <si>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</si>
  <si>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</si>
  <si>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</si>
  <si>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</si>
  <si>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</si>
  <si>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</si>
  <si>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</si>
  <si>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</si>
  <si>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</si>
  <si>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</si>
  <si>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</si>
  <si>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</si>
  <si>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</si>
  <si>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</si>
  <si>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</si>
  <si>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</si>
  <si>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</si>
  <si>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</si>
  <si>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</si>
  <si>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</si>
  <si>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</si>
  <si>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</si>
  <si>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</si>
  <si>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</si>
  <si>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</si>
  <si>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</si>
  <si>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</si>
  <si>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</si>
  <si>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</si>
  <si>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</si>
  <si>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</si>
  <si>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</si>
  <si>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</si>
  <si>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</si>
  <si>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</si>
  <si>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</si>
  <si>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</si>
  <si>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</si>
  <si>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</si>
  <si>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</si>
  <si>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</si>
  <si>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</si>
  <si>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</si>
  <si>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</si>
  <si>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</si>
  <si>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</si>
  <si>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</si>
  <si>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</si>
  <si>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</si>
  <si>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</si>
  <si>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</si>
  <si>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</si>
  <si>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</si>
  <si>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</si>
  <si>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</si>
  <si>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</si>
  <si>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</si>
  <si>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</si>
  <si>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</si>
  <si>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</si>
  <si>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</si>
  <si>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</si>
  <si>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</si>
  <si>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</si>
  <si>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</si>
  <si>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</si>
  <si>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</si>
  <si>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</si>
  <si>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</si>
  <si>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</si>
  <si>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</si>
  <si>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</si>
  <si>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</si>
  <si>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</si>
  <si>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</si>
  <si>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</si>
  <si>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</si>
  <si>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</si>
  <si>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</si>
  <si>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</si>
  <si>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</si>
  <si>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</si>
  <si>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</si>
  <si>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</si>
  <si>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</si>
  <si>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</si>
  <si>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</si>
  <si>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</si>
  <si>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</si>
  <si>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</si>
  <si>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</si>
  <si>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</si>
  <si>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</si>
  <si>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</si>
  <si>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</si>
  <si>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</si>
  <si>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</si>
  <si>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</si>
  <si>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</si>
  <si>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</si>
  <si>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</si>
  <si>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</si>
  <si>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</si>
  <si>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</si>
  <si>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</si>
  <si>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</si>
  <si>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</si>
  <si>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</si>
  <si>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</si>
  <si>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</si>
  <si>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</si>
  <si>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</si>
  <si>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</si>
  <si>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</si>
  <si>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</si>
  <si>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</si>
  <si>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</si>
  <si>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</si>
  <si>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</si>
  <si>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</si>
  <si>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</si>
  <si>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</si>
  <si>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</si>
  <si>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</si>
  <si>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</si>
  <si>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</si>
  <si>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</si>
  <si>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</si>
  <si>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</si>
  <si>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</si>
  <si>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</si>
  <si>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</si>
  <si>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</si>
  <si>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</si>
  <si>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</si>
  <si>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</si>
  <si>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</si>
  <si>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</si>
  <si>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</si>
  <si>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</si>
  <si>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</si>
  <si>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</si>
  <si>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</si>
  <si>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</si>
  <si>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</si>
  <si>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</si>
  <si>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</si>
  <si>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</si>
  <si>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</si>
  <si>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</si>
  <si>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</si>
  <si>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</si>
  <si>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</si>
  <si>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</si>
  <si>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</si>
  <si>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</si>
  <si>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</si>
  <si>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</si>
  <si>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</si>
  <si>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</si>
  <si>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</si>
  <si>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</si>
  <si>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</si>
  <si>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</si>
  <si>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</si>
  <si>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</si>
  <si>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</si>
  <si>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</si>
  <si>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</si>
  <si>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</si>
  <si>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</si>
  <si>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</si>
  <si>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</si>
  <si>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</si>
  <si>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</si>
  <si>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</si>
  <si>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</si>
  <si>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</si>
  <si>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</si>
  <si>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</si>
  <si>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</si>
  <si>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</si>
  <si>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</si>
  <si>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</si>
  <si>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</si>
  <si>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</si>
  <si>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</si>
  <si>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</si>
  <si>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</si>
  <si>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</si>
  <si>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</si>
  <si>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</si>
  <si>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</si>
  <si>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</si>
  <si>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</si>
  <si>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</si>
  <si>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</si>
  <si>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</si>
  <si>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</si>
  <si>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</si>
  <si>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</si>
  <si>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</si>
  <si>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</si>
  <si>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</si>
  <si>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</si>
  <si>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</si>
  <si>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</si>
  <si>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</si>
  <si>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</si>
  <si>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</si>
  <si>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</si>
  <si>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</si>
  <si>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</si>
  <si>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</si>
  <si>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</si>
  <si>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</si>
  <si>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</si>
  <si>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</si>
  <si>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</si>
  <si>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</si>
  <si>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</si>
  <si>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</si>
  <si>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</si>
  <si>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</si>
  <si>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</si>
  <si>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</si>
  <si>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</si>
  <si>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</si>
  <si>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</si>
  <si>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</si>
  <si>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</si>
  <si>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</si>
  <si>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</si>
  <si>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</si>
  <si>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</si>
  <si>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</si>
  <si>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</si>
  <si>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</si>
  <si>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</si>
  <si>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</si>
  <si>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</si>
  <si>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</si>
  <si>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</si>
  <si>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</si>
  <si>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</si>
  <si>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</si>
  <si>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</si>
  <si>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</si>
  <si>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</si>
  <si>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</si>
  <si>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</si>
  <si>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</si>
  <si>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</si>
  <si>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</si>
  <si>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</si>
  <si>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</si>
  <si>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</si>
  <si>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</si>
  <si>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</si>
  <si>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</si>
  <si>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</si>
  <si>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</si>
  <si>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</si>
  <si>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</si>
  <si>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</si>
  <si>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</si>
  <si>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</si>
  <si>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</si>
  <si>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</si>
  <si>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</si>
  <si>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</si>
  <si>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</si>
  <si>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</si>
  <si>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</si>
  <si>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</si>
  <si>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</si>
  <si>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</si>
  <si>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</si>
  <si>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</si>
  <si>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</si>
  <si>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</si>
  <si>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</si>
  <si>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</si>
  <si>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</si>
  <si>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</si>
  <si>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</si>
  <si>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</si>
  <si>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</si>
  <si>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</si>
  <si>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</si>
  <si>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</si>
  <si>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</si>
  <si>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</si>
  <si>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</si>
  <si>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</si>
  <si>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</si>
  <si>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</si>
  <si>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</si>
  <si>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</si>
  <si>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</si>
  <si>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</si>
  <si>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</si>
  <si>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</si>
  <si>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</si>
  <si>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</si>
  <si>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</si>
  <si>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</si>
  <si>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</si>
  <si>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</si>
  <si>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</si>
  <si>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</si>
  <si>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</si>
  <si>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</si>
  <si>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</si>
  <si>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</si>
  <si>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</si>
  <si>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</si>
  <si>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</si>
  <si>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</si>
  <si>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</si>
  <si>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</si>
  <si>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</si>
  <si>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</si>
  <si>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</si>
  <si>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</si>
  <si>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</si>
  <si>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</si>
  <si>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</si>
  <si>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</si>
  <si>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</si>
  <si>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</si>
  <si>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</si>
  <si>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</si>
  <si>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</si>
  <si>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</si>
  <si>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</si>
  <si>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</si>
  <si>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</si>
  <si>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</si>
  <si>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</si>
  <si>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</si>
  <si>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</si>
  <si>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</si>
  <si>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</si>
  <si>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</si>
  <si>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</si>
  <si>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</si>
  <si>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</si>
  <si>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</si>
  <si>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</si>
  <si>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</si>
  <si>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</si>
  <si>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</si>
  <si>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</si>
  <si>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</si>
  <si>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</si>
  <si>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</si>
  <si>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</si>
  <si>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</si>
  <si>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</si>
  <si>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</si>
  <si>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</si>
  <si>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</si>
  <si>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</si>
  <si>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</si>
  <si>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</si>
  <si>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</si>
  <si>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</si>
  <si>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</si>
  <si>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</si>
  <si>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</si>
  <si>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</si>
  <si>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</si>
  <si>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</si>
  <si>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</si>
  <si>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</si>
  <si>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</si>
  <si>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</si>
  <si>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</si>
  <si>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</si>
  <si>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</si>
  <si>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</si>
  <si>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</si>
  <si>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</si>
  <si>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</si>
  <si>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</si>
  <si>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</si>
  <si>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</si>
  <si>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</si>
  <si>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</si>
  <si>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</si>
  <si>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</si>
  <si>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</si>
  <si>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</si>
  <si>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</si>
  <si>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</si>
  <si>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</si>
  <si>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</si>
  <si>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</si>
  <si>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</si>
  <si>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</si>
  <si>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</si>
  <si>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</si>
  <si>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</si>
  <si>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</si>
  <si>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</si>
  <si>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</si>
  <si>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</si>
  <si>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</si>
  <si>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</si>
  <si>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</si>
  <si>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</si>
  <si>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</si>
  <si>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</si>
  <si>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</si>
  <si>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</si>
  <si>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</si>
  <si>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</si>
  <si>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</si>
  <si>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</si>
  <si>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</si>
  <si>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</si>
  <si>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</si>
  <si>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</si>
  <si>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</si>
  <si>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</si>
  <si>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</si>
  <si>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</si>
  <si>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</si>
  <si>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</si>
  <si>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</si>
  <si>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</si>
  <si>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</si>
  <si>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</si>
  <si>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</si>
  <si>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</si>
  <si>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</si>
  <si>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</si>
  <si>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</si>
  <si>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</si>
  <si>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</si>
  <si>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</si>
  <si>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</si>
  <si>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</si>
  <si>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</si>
  <si>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</si>
  <si>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</si>
  <si>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</si>
  <si>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</si>
  <si>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</si>
  <si>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</si>
  <si>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</si>
  <si>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</si>
  <si>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</si>
  <si>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</si>
  <si>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</si>
  <si>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</si>
  <si>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</si>
  <si>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</si>
  <si>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</si>
  <si>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</si>
  <si>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</si>
  <si>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</si>
  <si>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</si>
  <si>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</si>
  <si>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</si>
  <si>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</si>
  <si>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</si>
  <si>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</si>
  <si>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</si>
  <si>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</si>
  <si>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</si>
  <si>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</si>
  <si>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</si>
  <si>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</si>
  <si>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</si>
  <si>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</si>
  <si>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</si>
  <si>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</si>
  <si>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</si>
  <si>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</si>
  <si>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</si>
  <si>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</si>
  <si>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</si>
  <si>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</si>
  <si>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</si>
  <si>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</si>
  <si>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</si>
  <si>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</si>
  <si>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</si>
  <si>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</si>
  <si>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</si>
  <si>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</si>
  <si>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</si>
  <si>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</si>
  <si>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</si>
  <si>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</si>
  <si>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</si>
  <si>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</si>
  <si>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</si>
  <si>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</si>
  <si>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</si>
  <si>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</si>
  <si>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</si>
  <si>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</si>
  <si>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</si>
  <si>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</si>
  <si>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</si>
  <si>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</si>
  <si>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</si>
  <si>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</si>
  <si>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</si>
  <si>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</si>
  <si>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</si>
  <si>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</si>
  <si>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</si>
  <si>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</si>
  <si>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</si>
  <si>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</si>
  <si>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</si>
  <si>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</si>
  <si>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</si>
  <si>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</si>
  <si>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</si>
  <si>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</si>
  <si>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</si>
  <si>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</si>
  <si>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</si>
  <si>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</si>
  <si>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</si>
  <si>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</si>
  <si>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</si>
  <si>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</si>
  <si>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</si>
  <si>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</si>
  <si>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</si>
  <si>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</si>
  <si>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</si>
  <si>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</si>
  <si>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</si>
  <si>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</si>
  <si>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</si>
  <si>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</si>
  <si>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</si>
  <si>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</si>
  <si>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</si>
  <si>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</si>
  <si>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</si>
  <si>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</si>
  <si>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</si>
  <si>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</si>
  <si>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</si>
  <si>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</si>
  <si>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</si>
  <si>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</si>
  <si>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</si>
  <si>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</si>
  <si>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</si>
  <si>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</si>
  <si>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</si>
  <si>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</si>
  <si>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</si>
  <si>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</si>
  <si>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</si>
  <si>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</si>
  <si>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</si>
  <si>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</si>
  <si>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</si>
  <si>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</si>
  <si>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</si>
  <si>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</si>
  <si>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</si>
  <si>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</si>
  <si>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</si>
  <si>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</si>
  <si>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</si>
  <si>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</si>
  <si>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</si>
  <si>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</si>
  <si>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</si>
  <si>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</si>
  <si>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</si>
  <si>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</si>
  <si>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</si>
  <si>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</si>
  <si>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</si>
  <si>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</si>
  <si>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</si>
  <si>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</si>
  <si>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</si>
  <si>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</si>
  <si>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</si>
  <si>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</si>
  <si>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</si>
  <si>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</si>
  <si>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</si>
  <si>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</si>
  <si>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</si>
  <si>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</si>
  <si>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</si>
  <si>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</si>
  <si>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</si>
  <si>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</si>
  <si>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</si>
  <si>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</si>
  <si>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</si>
  <si>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</si>
  <si>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</si>
  <si>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81-002-2015</t>
  </si>
  <si>
    <t>Atender a la primera infancia en el marco de la estrategia 'De cero a siempre', de conformidad con la directrices, lineamientos y parámetros establecidos por el ICBF, así como regular las relaciones entre partes derivadas de la entrega de aportes del ICBF a LA ENTIDAD ADMINISTRADORA DE SERVICIO, para que este asuma con su personal y bajo su exclusiva responsabilidad dicha atención.</t>
  </si>
  <si>
    <t>81-061  DE 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</si>
  <si>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'De cero a siempre', así como regular las relaciones entre las partes derivadas de la entrega de aportes del ICBF  a la entidad administradora de servicio, para que este asuma con su personal y bajo su exclusiva responsabilidad dicha atención.</t>
  </si>
  <si>
    <t>81-166-2016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</si>
  <si>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y, las directrices, parámetros y estándares  establecidos por el ICBF, en el marco de la Estrategia de Atención Integral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</si>
  <si>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</si>
  <si>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81-061-2019</t>
  </si>
  <si>
    <t>Prestar el servicio Hogares Infantiles -HI- , de  conformidad con el manual operativo de la modalidad institucional y las directrices establecidas por el ICBF,  en armonía con la política de estado para el desarrollo integral de la primera infancia de 'Cero a Siempre'.</t>
  </si>
  <si>
    <t>81-069-2020</t>
  </si>
  <si>
    <t>81-085-2020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</si>
  <si>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</si>
  <si>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</si>
  <si>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DAVID ALEXANDER TALERO MORALES</t>
  </si>
  <si>
    <t>CRA 11 N. 27-47 SAN LUIS</t>
  </si>
  <si>
    <t>3203394391</t>
  </si>
  <si>
    <t>HIPATICOS@GMAIL.COM</t>
  </si>
  <si>
    <t>81-136-2020</t>
  </si>
  <si>
    <t>PRESTAR LOS SERVICIOS PARA LA ATENCIÓN A LA PRIMERA INFANCIA EN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</si>
  <si>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2021-81-81000902020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</si>
  <si>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</si>
  <si>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81-150-2017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</si>
</sst>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8"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4" t="s">
        <v>2696</v>
      </c>
      <c r="D15" s="35"/>
      <c r="E15" s="35"/>
      <c r="F15" s="5"/>
      <c r="G15" s="32" t="s">
        <v>1168</v>
      </c>
      <c r="H15" s="103" t="s">
        <v>1070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900262379</v>
      </c>
      <c r="C20" s="5"/>
      <c r="D20" s="73"/>
      <c r="E20" s="5"/>
      <c r="F20" s="5"/>
      <c r="G20" s="5"/>
      <c r="H20" s="184"/>
      <c r="I20" s="145" t="s">
        <v>1070</v>
      </c>
      <c r="J20" s="146" t="s">
        <v>1070</v>
      </c>
      <c r="K20" s="147">
        <v>496414750</v>
      </c>
      <c r="L20" s="148"/>
      <c r="M20" s="148">
        <v>44561</v>
      </c>
      <c r="N20" s="131">
        <f>+(M20-L20)/30</f>
        <v>1485.3666666666666</v>
      </c>
      <c r="O20" s="134"/>
      <c r="U20" s="130"/>
      <c r="V20" s="105">
        <f ca="1">NOW()</f>
        <v>44194.766282870369</v>
      </c>
      <c r="W20" s="105">
        <f ca="1">NOW()</f>
        <v>44194.766282870369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ASOCIACIÓN DE PADRES DE FAMILIA HOGAR INFANTIL PATICOS DEL SARARE</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2697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2677</v>
      </c>
      <c r="E48" s="172">
        <v>42026</v>
      </c>
      <c r="F48" s="172">
        <v>42369</v>
      </c>
      <c r="G48" s="155">
        <f>IF(AND(E48&lt;&gt;"",F48&lt;&gt;""),((F48-E48)/30),"")</f>
        <v>11.433333333333334</v>
      </c>
      <c r="H48" s="119" t="s">
        <v>2678</v>
      </c>
      <c r="I48" s="113" t="s">
        <v>1070</v>
      </c>
      <c r="J48" s="113" t="s">
        <v>1076</v>
      </c>
      <c r="K48" s="120">
        <v>833916459</v>
      </c>
      <c r="L48" s="115" t="s">
        <v>1148</v>
      </c>
      <c r="M48" s="116">
        <v>1</v>
      </c>
      <c r="N48" s="115" t="s">
        <v>27</v>
      </c>
      <c r="O48" s="115" t="s">
        <v>26</v>
      </c>
      <c r="P48" s="78"/>
    </row>
    <row r="49" spans="1:16" s="6" customFormat="1" ht="24.75" customHeight="1" x14ac:dyDescent="0.25">
      <c r="A49" s="139">
        <v>2</v>
      </c>
      <c r="B49" s="119" t="s">
        <v>2676</v>
      </c>
      <c r="C49" s="112" t="s">
        <v>31</v>
      </c>
      <c r="D49" s="118" t="s">
        <v>2679</v>
      </c>
      <c r="E49" s="172">
        <v>42398</v>
      </c>
      <c r="F49" s="172">
        <v>42674</v>
      </c>
      <c r="G49" s="155">
        <f t="shared" ref="G49:G50" si="2">IF(AND(E49&lt;&gt;"",F49&lt;&gt;""),((F49-E49)/30),"")</f>
        <v>9.1999999999999993</v>
      </c>
      <c r="H49" s="173" t="s">
        <v>2680</v>
      </c>
      <c r="I49" s="113" t="s">
        <v>1070</v>
      </c>
      <c r="J49" s="113" t="s">
        <v>1076</v>
      </c>
      <c r="K49" s="120">
        <v>721833073</v>
      </c>
      <c r="L49" s="115" t="s">
        <v>1148</v>
      </c>
      <c r="M49" s="116">
        <v>1</v>
      </c>
      <c r="N49" s="115" t="s">
        <v>27</v>
      </c>
      <c r="O49" s="115" t="s">
        <v>26</v>
      </c>
      <c r="P49" s="78"/>
    </row>
    <row r="50" spans="1:16" s="6" customFormat="1" ht="24.75" customHeight="1" x14ac:dyDescent="0.25">
      <c r="A50" s="139">
        <v>3</v>
      </c>
      <c r="B50" s="119" t="s">
        <v>2676</v>
      </c>
      <c r="C50" s="112" t="s">
        <v>31</v>
      </c>
      <c r="D50" s="118" t="s">
        <v>2681</v>
      </c>
      <c r="E50" s="172">
        <v>42675</v>
      </c>
      <c r="F50" s="172">
        <v>43039</v>
      </c>
      <c r="G50" s="155">
        <f t="shared" si="2"/>
        <v>12.133333333333333</v>
      </c>
      <c r="H50" s="119" t="s">
        <v>2682</v>
      </c>
      <c r="I50" s="113" t="s">
        <v>1070</v>
      </c>
      <c r="J50" s="113" t="s">
        <v>1076</v>
      </c>
      <c r="K50" s="120">
        <v>973507058</v>
      </c>
      <c r="L50" s="115" t="s">
        <v>1148</v>
      </c>
      <c r="M50" s="116">
        <v>1</v>
      </c>
      <c r="N50" s="115" t="s">
        <v>27</v>
      </c>
      <c r="O50" s="115" t="s">
        <v>26</v>
      </c>
      <c r="P50" s="78"/>
    </row>
    <row r="51" spans="1:16" s="6" customFormat="1" ht="24.75" customHeight="1" outlineLevel="1" x14ac:dyDescent="0.25">
      <c r="A51" s="139">
        <v>4</v>
      </c>
      <c r="B51" s="119" t="s">
        <v>2676</v>
      </c>
      <c r="C51" s="112" t="s">
        <v>31</v>
      </c>
      <c r="D51" s="118" t="s">
        <v>2698</v>
      </c>
      <c r="E51" s="172">
        <v>43040</v>
      </c>
      <c r="F51" s="172">
        <v>43282</v>
      </c>
      <c r="G51" s="155">
        <f t="shared" ref="G51:G107" si="3">IF(AND(E51&lt;&gt;"",F51&lt;&gt;""),((F51-E51)/30),"")</f>
        <v>8.0666666666666664</v>
      </c>
      <c r="H51" s="119" t="s">
        <v>2683</v>
      </c>
      <c r="I51" s="113" t="s">
        <v>1070</v>
      </c>
      <c r="J51" s="113" t="s">
        <v>1076</v>
      </c>
      <c r="K51" s="120">
        <v>979895582</v>
      </c>
      <c r="L51" s="115" t="s">
        <v>1148</v>
      </c>
      <c r="M51" s="116">
        <v>1</v>
      </c>
      <c r="N51" s="115" t="s">
        <v>27</v>
      </c>
      <c r="O51" s="115" t="s">
        <v>26</v>
      </c>
      <c r="P51" s="78"/>
    </row>
    <row r="52" spans="1:16" s="7" customFormat="1" ht="24.75" customHeight="1" outlineLevel="1" x14ac:dyDescent="0.25">
      <c r="A52" s="140">
        <v>5</v>
      </c>
      <c r="B52" s="119" t="s">
        <v>2676</v>
      </c>
      <c r="C52" s="112" t="s">
        <v>31</v>
      </c>
      <c r="D52" s="118" t="s">
        <v>2684</v>
      </c>
      <c r="E52" s="172">
        <v>43483</v>
      </c>
      <c r="F52" s="172">
        <v>43814</v>
      </c>
      <c r="G52" s="155">
        <f t="shared" si="3"/>
        <v>11.033333333333333</v>
      </c>
      <c r="H52" s="119" t="s">
        <v>2685</v>
      </c>
      <c r="I52" s="113" t="s">
        <v>1070</v>
      </c>
      <c r="J52" s="113" t="s">
        <v>1076</v>
      </c>
      <c r="K52" s="117">
        <v>882716705</v>
      </c>
      <c r="L52" s="115" t="s">
        <v>1148</v>
      </c>
      <c r="M52" s="116">
        <v>1</v>
      </c>
      <c r="N52" s="115" t="s">
        <v>27</v>
      </c>
      <c r="O52" s="115" t="s">
        <v>1148</v>
      </c>
      <c r="P52" s="79"/>
    </row>
    <row r="53" spans="1:16" s="7" customFormat="1" ht="24.75" customHeight="1" outlineLevel="1" x14ac:dyDescent="0.25">
      <c r="A53" s="140">
        <v>6</v>
      </c>
      <c r="B53" s="119"/>
      <c r="C53" s="112"/>
      <c r="D53" s="118"/>
      <c r="E53" s="172"/>
      <c r="F53" s="118"/>
      <c r="G53" s="155" t="str">
        <f t="shared" si="3"/>
        <v/>
      </c>
      <c r="H53" s="119"/>
      <c r="I53" s="113"/>
      <c r="J53" s="113"/>
      <c r="K53" s="117"/>
      <c r="L53" s="115"/>
      <c r="M53" s="116"/>
      <c r="N53" s="115"/>
      <c r="O53" s="115"/>
      <c r="P53" s="79"/>
    </row>
    <row r="54" spans="1:16" s="7" customFormat="1" ht="24.75" customHeight="1" outlineLevel="1" x14ac:dyDescent="0.25">
      <c r="A54" s="140">
        <v>7</v>
      </c>
      <c r="B54" s="111"/>
      <c r="C54" s="112"/>
      <c r="D54" s="110"/>
      <c r="E54" s="141"/>
      <c r="F54" s="141"/>
      <c r="G54" s="155" t="str">
        <f t="shared" si="3"/>
        <v/>
      </c>
      <c r="H54" s="114"/>
      <c r="I54" s="113"/>
      <c r="J54" s="113"/>
      <c r="K54" s="117"/>
      <c r="L54" s="115"/>
      <c r="M54" s="116"/>
      <c r="N54" s="115"/>
      <c r="O54" s="115"/>
      <c r="P54" s="79"/>
    </row>
    <row r="55" spans="1:16" s="7" customFormat="1" ht="24.75" customHeight="1" outlineLevel="1" x14ac:dyDescent="0.25">
      <c r="A55" s="140">
        <v>8</v>
      </c>
      <c r="B55" s="111"/>
      <c r="C55" s="112"/>
      <c r="D55" s="110"/>
      <c r="E55" s="141"/>
      <c r="F55" s="141"/>
      <c r="G55" s="155" t="str">
        <f t="shared" si="3"/>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5" t="str">
        <f t="shared" si="3"/>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5"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5"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5"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5"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5"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5"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5"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5"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5"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5"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5"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5"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5"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5"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5"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5"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5"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5"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5"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5"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5"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5"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5"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5"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5"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5"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5"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5"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2665</v>
      </c>
      <c r="C114" s="158" t="s">
        <v>31</v>
      </c>
      <c r="D114" s="118" t="s">
        <v>2686</v>
      </c>
      <c r="E114" s="141">
        <v>43879</v>
      </c>
      <c r="F114" s="141">
        <v>44196</v>
      </c>
      <c r="G114" s="155">
        <f>IF(AND(E114&lt;&gt;"",F114&lt;&gt;""),((F114-E114)/30),"")</f>
        <v>10.566666666666666</v>
      </c>
      <c r="H114" s="119" t="s">
        <v>2688</v>
      </c>
      <c r="I114" s="118" t="s">
        <v>1070</v>
      </c>
      <c r="J114" s="118" t="s">
        <v>1076</v>
      </c>
      <c r="K114" s="120">
        <v>2112303419</v>
      </c>
      <c r="L114" s="100">
        <f>+IF(AND(K114&gt;0,O114="Ejecución"),(K114/877802)*Tabla28[[#This Row],[% participación]],IF(AND(K114&gt;0,O114&lt;&gt;"Ejecución"),"-",""))</f>
        <v>2406.3552133624667</v>
      </c>
      <c r="M114" s="121" t="s">
        <v>1148</v>
      </c>
      <c r="N114" s="168">
        <v>1</v>
      </c>
      <c r="O114" s="157" t="s">
        <v>1150</v>
      </c>
      <c r="P114" s="78"/>
    </row>
    <row r="115" spans="1:16" s="6" customFormat="1" ht="24.75" customHeight="1" x14ac:dyDescent="0.25">
      <c r="A115" s="139">
        <v>2</v>
      </c>
      <c r="B115" s="156" t="s">
        <v>2665</v>
      </c>
      <c r="C115" s="158" t="s">
        <v>31</v>
      </c>
      <c r="D115" s="118" t="s">
        <v>2686</v>
      </c>
      <c r="E115" s="141">
        <v>43879</v>
      </c>
      <c r="F115" s="141">
        <v>44196</v>
      </c>
      <c r="G115" s="155">
        <f t="shared" ref="G115:G116" si="4">IF(AND(E115&lt;&gt;"",F115&lt;&gt;""),((F115-E115)/30),"")</f>
        <v>10.566666666666666</v>
      </c>
      <c r="H115" s="119" t="s">
        <v>2688</v>
      </c>
      <c r="I115" s="118" t="s">
        <v>1070</v>
      </c>
      <c r="J115" s="118" t="s">
        <v>1074</v>
      </c>
      <c r="K115" s="68"/>
      <c r="L115" s="100" t="str">
        <f>+IF(AND(K115&gt;0,O115="Ejecución"),(K115/877802)*Tabla28[[#This Row],[% participación]],IF(AND(K115&gt;0,O115&lt;&gt;"Ejecución"),"-",""))</f>
        <v/>
      </c>
      <c r="M115" s="65" t="s">
        <v>1148</v>
      </c>
      <c r="N115" s="168">
        <v>1</v>
      </c>
      <c r="O115" s="157" t="s">
        <v>1150</v>
      </c>
      <c r="P115" s="78"/>
    </row>
    <row r="116" spans="1:16" s="6" customFormat="1" ht="24.75" customHeight="1" x14ac:dyDescent="0.25">
      <c r="A116" s="139">
        <v>3</v>
      </c>
      <c r="B116" s="156" t="s">
        <v>2665</v>
      </c>
      <c r="C116" s="158" t="s">
        <v>31</v>
      </c>
      <c r="D116" s="118" t="s">
        <v>2687</v>
      </c>
      <c r="E116" s="141">
        <v>43879</v>
      </c>
      <c r="F116" s="141">
        <v>44196</v>
      </c>
      <c r="G116" s="155">
        <f t="shared" si="4"/>
        <v>10.566666666666666</v>
      </c>
      <c r="H116" s="119" t="s">
        <v>2689</v>
      </c>
      <c r="I116" s="118" t="s">
        <v>1070</v>
      </c>
      <c r="J116" s="118" t="s">
        <v>1076</v>
      </c>
      <c r="K116" s="68">
        <v>970792053</v>
      </c>
      <c r="L116" s="100">
        <f>+IF(AND(K116&gt;0,O116="Ejecución"),(K116/877802)*Tabla28[[#This Row],[% participación]],IF(AND(K116&gt;0,O116&lt;&gt;"Ejecución"),"-",""))</f>
        <v>1105.935111790586</v>
      </c>
      <c r="M116" s="65" t="s">
        <v>1148</v>
      </c>
      <c r="N116" s="168">
        <v>1</v>
      </c>
      <c r="O116" s="157" t="s">
        <v>1150</v>
      </c>
      <c r="P116" s="78"/>
    </row>
    <row r="117" spans="1:16" s="6" customFormat="1" ht="24.75" customHeight="1" outlineLevel="1" x14ac:dyDescent="0.25">
      <c r="A117" s="139">
        <v>4</v>
      </c>
      <c r="B117" s="156" t="s">
        <v>2665</v>
      </c>
      <c r="C117" s="158" t="s">
        <v>31</v>
      </c>
      <c r="D117" s="118" t="s">
        <v>2694</v>
      </c>
      <c r="E117" s="141">
        <v>44166</v>
      </c>
      <c r="F117" s="141">
        <v>44773</v>
      </c>
      <c r="G117" s="155">
        <f t="shared" ref="G117:G159" si="5">IF(AND(E117&lt;&gt;"",F117&lt;&gt;""),((F117-E117)/30),"")</f>
        <v>20.233333333333334</v>
      </c>
      <c r="H117" s="119" t="s">
        <v>2695</v>
      </c>
      <c r="I117" s="118" t="s">
        <v>1070</v>
      </c>
      <c r="J117" s="118" t="s">
        <v>1072</v>
      </c>
      <c r="K117" s="68">
        <v>457046737</v>
      </c>
      <c r="L117" s="100">
        <f>+IF(AND(K117&gt;0,O117="Ejecución"),(K117/877802)*Tabla28[[#This Row],[% participación]],IF(AND(K117&gt;0,O117&lt;&gt;"Ejecución"),"-",""))</f>
        <v>520.67178817090871</v>
      </c>
      <c r="M117" s="65" t="s">
        <v>1148</v>
      </c>
      <c r="N117" s="168">
        <v>1</v>
      </c>
      <c r="O117" s="157" t="s">
        <v>1150</v>
      </c>
      <c r="P117" s="78"/>
    </row>
    <row r="118" spans="1:16" s="7" customFormat="1" ht="24.75" customHeight="1" outlineLevel="1" x14ac:dyDescent="0.25">
      <c r="A118" s="140">
        <v>5</v>
      </c>
      <c r="B118" s="156" t="s">
        <v>2665</v>
      </c>
      <c r="C118" s="158" t="s">
        <v>31</v>
      </c>
      <c r="D118" s="63"/>
      <c r="E118" s="141"/>
      <c r="F118" s="141"/>
      <c r="G118" s="155" t="str">
        <f t="shared" si="5"/>
        <v/>
      </c>
      <c r="H118" s="64"/>
      <c r="I118" s="63"/>
      <c r="J118" s="63"/>
      <c r="K118" s="68"/>
      <c r="L118" s="100" t="str">
        <f>+IF(AND(K118&gt;0,O118="Ejecución"),(K118/877802)*Tabla28[[#This Row],[% participación]],IF(AND(K118&gt;0,O118&lt;&gt;"Ejecución"),"-",""))</f>
        <v/>
      </c>
      <c r="M118" s="121"/>
      <c r="N118" s="168"/>
      <c r="O118" s="157" t="s">
        <v>1150</v>
      </c>
      <c r="P118" s="79"/>
    </row>
    <row r="119" spans="1:16" s="7" customFormat="1" ht="24.75" customHeight="1" outlineLevel="1" x14ac:dyDescent="0.25">
      <c r="A119" s="140">
        <v>6</v>
      </c>
      <c r="B119" s="156" t="s">
        <v>2665</v>
      </c>
      <c r="C119" s="158" t="s">
        <v>31</v>
      </c>
      <c r="D119" s="63"/>
      <c r="E119" s="141"/>
      <c r="F119" s="141"/>
      <c r="G119" s="155" t="str">
        <f t="shared" si="5"/>
        <v/>
      </c>
      <c r="H119" s="64"/>
      <c r="I119" s="63"/>
      <c r="J119" s="63"/>
      <c r="K119" s="68"/>
      <c r="L119" s="100" t="str">
        <f>+IF(AND(K119&gt;0,O119="Ejecución"),(K119/877802)*Tabla28[[#This Row],[% participación]],IF(AND(K119&gt;0,O119&lt;&gt;"Ejecución"),"-",""))</f>
        <v/>
      </c>
      <c r="M119" s="121"/>
      <c r="N119" s="168"/>
      <c r="O119" s="157" t="s">
        <v>1150</v>
      </c>
      <c r="P119" s="79"/>
    </row>
    <row r="120" spans="1:16" s="7" customFormat="1" ht="24.75" customHeight="1" outlineLevel="1" x14ac:dyDescent="0.25">
      <c r="A120" s="140">
        <v>7</v>
      </c>
      <c r="B120" s="156" t="s">
        <v>2665</v>
      </c>
      <c r="C120" s="158" t="s">
        <v>31</v>
      </c>
      <c r="D120" s="63"/>
      <c r="E120" s="141"/>
      <c r="F120" s="141"/>
      <c r="G120" s="155" t="str">
        <f t="shared" si="5"/>
        <v/>
      </c>
      <c r="H120" s="64"/>
      <c r="I120" s="63"/>
      <c r="J120" s="63"/>
      <c r="K120" s="68"/>
      <c r="L120" s="100" t="str">
        <f>+IF(AND(K120&gt;0,O120="Ejecución"),(K120/877802)*Tabla28[[#This Row],[% participación]],IF(AND(K120&gt;0,O120&lt;&gt;"Ejecución"),"-",""))</f>
        <v/>
      </c>
      <c r="M120" s="121"/>
      <c r="N120" s="168"/>
      <c r="O120" s="157" t="s">
        <v>1150</v>
      </c>
      <c r="P120" s="79"/>
    </row>
    <row r="121" spans="1:16" s="7" customFormat="1" ht="24.75" customHeight="1" outlineLevel="1" x14ac:dyDescent="0.25">
      <c r="A121" s="140">
        <v>8</v>
      </c>
      <c r="B121" s="156" t="s">
        <v>2665</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121"/>
      <c r="N121" s="168"/>
      <c r="O121" s="157" t="s">
        <v>1150</v>
      </c>
      <c r="P121" s="79"/>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8"/>
      <c r="L122" s="100" t="str">
        <f>+IF(AND(K122&gt;0,O122="Ejecución"),(K122/877802)*Tabla28[[#This Row],[% participación]],IF(AND(K122&gt;0,O122&lt;&gt;"Ejecución"),"-",""))</f>
        <v/>
      </c>
      <c r="M122" s="121"/>
      <c r="N122" s="168" t="str">
        <f t="shared" ref="N122:N160" si="6">+IF(M122="No",1,IF(M122="Si","Ingrese %",""))</f>
        <v/>
      </c>
      <c r="O122" s="157" t="s">
        <v>1150</v>
      </c>
      <c r="P122" s="79"/>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8"/>
      <c r="L123" s="100" t="str">
        <f>+IF(AND(K123&gt;0,O123="Ejecución"),(K123/877802)*Tabla28[[#This Row],[% participación]],IF(AND(K123&gt;0,O123&lt;&gt;"Ejecución"),"-",""))</f>
        <v/>
      </c>
      <c r="M123" s="121"/>
      <c r="N123" s="168" t="str">
        <f t="shared" si="6"/>
        <v/>
      </c>
      <c r="O123" s="157" t="s">
        <v>1150</v>
      </c>
      <c r="P123" s="79"/>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8"/>
      <c r="L124" s="100" t="str">
        <f>+IF(AND(K124&gt;0,O124="Ejecución"),(K124/877802)*Tabla28[[#This Row],[% participación]],IF(AND(K124&gt;0,O124&lt;&gt;"Ejecución"),"-",""))</f>
        <v/>
      </c>
      <c r="M124" s="121"/>
      <c r="N124" s="168" t="str">
        <f t="shared" si="6"/>
        <v/>
      </c>
      <c r="O124" s="157" t="s">
        <v>1150</v>
      </c>
      <c r="P124" s="79"/>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8"/>
      <c r="L125" s="100" t="str">
        <f>+IF(AND(K125&gt;0,O125="Ejecución"),(K125/877802)*Tabla28[[#This Row],[% participación]],IF(AND(K125&gt;0,O125&lt;&gt;"Ejecución"),"-",""))</f>
        <v/>
      </c>
      <c r="M125" s="121"/>
      <c r="N125" s="168" t="str">
        <f t="shared" si="6"/>
        <v/>
      </c>
      <c r="O125" s="157" t="s">
        <v>1150</v>
      </c>
      <c r="P125" s="79"/>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2665</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1E-4</v>
      </c>
      <c r="G179" s="160">
        <f>IF(F179&gt;0,SUM(E179+F179),"")</f>
        <v>2.01E-2</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2.01E-2</v>
      </c>
      <c r="D185" s="91" t="s">
        <v>2628</v>
      </c>
      <c r="E185" s="94">
        <f>+(C185*SUM(K20:K35))</f>
        <v>9977936.4749999996</v>
      </c>
      <c r="F185" s="92"/>
      <c r="G185" s="93"/>
      <c r="H185" s="88"/>
      <c r="I185" s="90" t="s">
        <v>2627</v>
      </c>
      <c r="J185" s="161">
        <f>+SUM(M179:M183)</f>
        <v>0.02</v>
      </c>
      <c r="K185" s="200" t="s">
        <v>2628</v>
      </c>
      <c r="L185" s="200"/>
      <c r="M185" s="94">
        <f>+J185*(SUM(K20:K35))</f>
        <v>9928295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3">
        <v>39839</v>
      </c>
      <c r="D193" s="5"/>
      <c r="E193" s="122">
        <v>23</v>
      </c>
      <c r="F193" s="5"/>
      <c r="G193" s="5"/>
      <c r="H193" s="143" t="s">
        <v>2690</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2691</v>
      </c>
      <c r="J211" s="27" t="s">
        <v>2622</v>
      </c>
      <c r="K211" s="144" t="s">
        <v>2691</v>
      </c>
      <c r="L211" s="21"/>
      <c r="M211" s="21"/>
      <c r="N211" s="21"/>
      <c r="O211" s="8"/>
    </row>
    <row r="212" spans="1:15" x14ac:dyDescent="0.25">
      <c r="A212" s="9"/>
      <c r="B212" s="27" t="s">
        <v>2619</v>
      </c>
      <c r="C212" s="143" t="s">
        <v>2690</v>
      </c>
      <c r="D212" s="21"/>
      <c r="G212" s="27" t="s">
        <v>2621</v>
      </c>
      <c r="H212" s="144" t="s">
        <v>2692</v>
      </c>
      <c r="J212" s="27" t="s">
        <v>2623</v>
      </c>
      <c r="K212" s="143"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0:D160 M126:M160 G114:G121 L106:L107 G123:J160 L83:L90 G48:G90 B83:B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Ian Santiago</cp:lastModifiedBy>
  <cp:lastPrinted>2020-11-20T15:12:35Z</cp:lastPrinted>
  <dcterms:created xsi:type="dcterms:W3CDTF">2020-10-14T21:57:42Z</dcterms:created>
  <dcterms:modified xsi:type="dcterms:W3CDTF">2020-12-29T23:23:29Z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