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
    </mc:Choice>
  </mc:AlternateContent>
  <xr:revisionPtr revIDLastSave="0" documentId="13_ncr:1_{A4E9B02B-E60A-40F4-8035-4292CF22B30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2" i="12" l="1"/>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<sst xmlns="http://schemas.openxmlformats.org/spreadsheetml/2006/main" count="3086" uniqueCount="2699">
  <si>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</si>
  <si>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</si>
  <si>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</si>
  <si>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</si>
  <si>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</si>
  <si>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</si>
  <si>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</si>
  <si>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</si>
  <si>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</si>
  <si>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</si>
  <si>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</si>
  <si>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</si>
  <si>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</si>
  <si>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</si>
  <si>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</si>
  <si>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</si>
  <si>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</si>
  <si>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</si>
  <si>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</si>
  <si>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</si>
  <si>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</si>
  <si>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</si>
  <si>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</si>
  <si>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</si>
  <si>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</si>
  <si>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</si>
  <si>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</si>
  <si>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</si>
  <si>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</si>
  <si>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</si>
  <si>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</si>
  <si>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</si>
  <si>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</si>
  <si>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</si>
  <si>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</si>
  <si>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</si>
  <si>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</si>
  <si>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</si>
  <si>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</si>
  <si>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</si>
  <si>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</si>
  <si>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</si>
  <si>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</si>
  <si>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</si>
  <si>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</si>
  <si>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</si>
  <si>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</si>
  <si>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</si>
  <si>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</si>
  <si>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</si>
  <si>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</si>
  <si>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</si>
  <si>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</si>
  <si>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</si>
  <si>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</si>
  <si>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</si>
  <si>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</si>
  <si>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</si>
  <si>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</si>
  <si>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</si>
  <si>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</si>
  <si>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</si>
  <si>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</si>
  <si>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</si>
  <si>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</si>
  <si>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</si>
  <si>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</si>
  <si>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</si>
  <si>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</si>
  <si>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</si>
  <si>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</si>
  <si>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</si>
  <si>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</si>
  <si>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</si>
  <si>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</si>
  <si>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</si>
  <si>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</si>
  <si>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</si>
  <si>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</si>
  <si>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</si>
  <si>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</si>
  <si>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</si>
  <si>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</si>
  <si>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</si>
  <si>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</si>
  <si>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</si>
  <si>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</si>
  <si>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</si>
  <si>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</si>
  <si>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</si>
  <si>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</si>
  <si>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</si>
  <si>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</si>
  <si>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</si>
  <si>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</si>
  <si>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</si>
  <si>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</si>
  <si>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</si>
  <si>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</si>
  <si>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</si>
  <si>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</si>
  <si>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</si>
  <si>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</si>
  <si>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</si>
  <si>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</si>
  <si>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</si>
  <si>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</si>
  <si>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</si>
  <si>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</si>
  <si>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</si>
  <si>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</si>
  <si>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</si>
  <si>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</si>
  <si>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</si>
  <si>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</si>
  <si>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</si>
  <si>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</si>
  <si>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</si>
  <si>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</si>
  <si>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</si>
  <si>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</si>
  <si>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</si>
  <si>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</si>
  <si>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</si>
  <si>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</si>
  <si>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</si>
  <si>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</si>
  <si>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</si>
  <si>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</si>
  <si>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</si>
  <si>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</si>
  <si>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</si>
  <si>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</si>
  <si>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</si>
  <si>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</si>
  <si>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</si>
  <si>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</si>
  <si>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</si>
  <si>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</si>
  <si>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</si>
  <si>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</si>
  <si>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</si>
  <si>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</si>
  <si>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</si>
  <si>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</si>
  <si>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</si>
  <si>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</si>
  <si>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</si>
  <si>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</si>
  <si>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</si>
  <si>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</si>
  <si>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</si>
  <si>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</si>
  <si>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</si>
  <si>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</si>
  <si>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</si>
  <si>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</si>
  <si>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</si>
  <si>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</si>
  <si>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</si>
  <si>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</si>
  <si>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</si>
  <si>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</si>
  <si>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</si>
  <si>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</si>
  <si>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</si>
  <si>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</si>
  <si>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</si>
  <si>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</si>
  <si>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</si>
  <si>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</si>
  <si>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</si>
  <si>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</si>
  <si>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</si>
  <si>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</si>
  <si>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</si>
  <si>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</si>
  <si>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</si>
  <si>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</si>
  <si>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</si>
  <si>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</si>
  <si>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</si>
  <si>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</si>
  <si>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</si>
  <si>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</si>
  <si>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</si>
  <si>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</si>
  <si>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</si>
  <si>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</si>
  <si>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</si>
  <si>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</si>
  <si>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</si>
  <si>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</si>
  <si>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</si>
  <si>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</si>
  <si>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</si>
  <si>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</si>
  <si>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</si>
  <si>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</si>
  <si>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</si>
  <si>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</si>
  <si>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</si>
  <si>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</si>
  <si>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</si>
  <si>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</si>
  <si>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</si>
  <si>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</si>
  <si>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</si>
  <si>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</si>
  <si>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</si>
  <si>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</si>
  <si>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</si>
  <si>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</si>
  <si>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</si>
  <si>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</si>
  <si>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</si>
  <si>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</si>
  <si>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</si>
  <si>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</si>
  <si>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</si>
  <si>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</si>
  <si>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</si>
  <si>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</si>
  <si>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</si>
  <si>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</si>
  <si>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</si>
  <si>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</si>
  <si>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</si>
  <si>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</si>
  <si>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</si>
  <si>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</si>
  <si>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</si>
  <si>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</si>
  <si>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</si>
  <si>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</si>
  <si>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</si>
  <si>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</si>
  <si>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</si>
  <si>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</si>
  <si>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</si>
  <si>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</si>
  <si>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</si>
  <si>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</si>
  <si>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</si>
  <si>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</si>
  <si>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</si>
  <si>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</si>
  <si>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</si>
  <si>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</si>
  <si>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</si>
  <si>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</si>
  <si>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</si>
  <si>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</si>
  <si>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</si>
  <si>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</si>
  <si>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</si>
  <si>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</si>
  <si>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</si>
  <si>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</si>
  <si>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</si>
  <si>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</si>
  <si>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</si>
  <si>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</si>
  <si>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</si>
  <si>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</si>
  <si>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</si>
  <si>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</si>
  <si>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</si>
  <si>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</si>
  <si>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</si>
  <si>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</si>
  <si>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</si>
  <si>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</si>
  <si>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</si>
  <si>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</si>
  <si>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</si>
  <si>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</si>
  <si>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</si>
  <si>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</si>
  <si>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</si>
  <si>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</si>
  <si>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</si>
  <si>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</si>
  <si>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</si>
  <si>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</si>
  <si>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</si>
  <si>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</si>
  <si>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</si>
  <si>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</si>
  <si>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</si>
  <si>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</si>
  <si>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</si>
  <si>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</si>
  <si>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</si>
  <si>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</si>
  <si>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</si>
  <si>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</si>
  <si>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</si>
  <si>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</si>
  <si>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</si>
  <si>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</si>
  <si>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</si>
  <si>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</si>
  <si>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</si>
  <si>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</si>
  <si>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</si>
  <si>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</si>
  <si>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</si>
  <si>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</si>
  <si>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</si>
  <si>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</si>
  <si>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</si>
  <si>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</si>
  <si>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</si>
  <si>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</si>
  <si>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</si>
  <si>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</si>
  <si>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</si>
  <si>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</si>
  <si>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</si>
  <si>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</si>
  <si>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</si>
  <si>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</si>
  <si>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</si>
  <si>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</si>
  <si>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</si>
  <si>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</si>
  <si>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</si>
  <si>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</si>
  <si>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</si>
  <si>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</si>
  <si>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</si>
  <si>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</si>
  <si>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</si>
  <si>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</si>
  <si>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</si>
  <si>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</si>
  <si>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</si>
  <si>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</si>
  <si>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</si>
  <si>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</si>
  <si>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</si>
  <si>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</si>
  <si>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</si>
  <si>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</si>
  <si>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</si>
  <si>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</si>
  <si>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</si>
  <si>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</si>
  <si>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</si>
  <si>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</si>
  <si>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</si>
  <si>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</si>
  <si>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</si>
  <si>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</si>
  <si>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</si>
  <si>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</si>
  <si>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</si>
  <si>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</si>
  <si>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</si>
  <si>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</si>
  <si>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</si>
  <si>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</si>
  <si>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</si>
  <si>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</si>
  <si>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</si>
  <si>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</si>
  <si>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</si>
  <si>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</si>
  <si>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</si>
  <si>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</si>
  <si>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</si>
  <si>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</si>
  <si>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</si>
  <si>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</si>
  <si>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</si>
  <si>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</si>
  <si>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</si>
  <si>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</si>
  <si>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</si>
  <si>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</si>
  <si>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</si>
  <si>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</si>
  <si>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</si>
  <si>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</si>
  <si>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</si>
  <si>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</si>
  <si>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</si>
  <si>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</si>
  <si>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</si>
  <si>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</si>
  <si>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</si>
  <si>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</si>
  <si>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</si>
  <si>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</si>
  <si>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</si>
  <si>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</si>
  <si>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</si>
  <si>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</si>
  <si>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</si>
  <si>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</si>
  <si>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</si>
  <si>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</si>
  <si>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</si>
  <si>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</si>
  <si>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</si>
  <si>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</si>
  <si>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</si>
  <si>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</si>
  <si>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</si>
  <si>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</si>
  <si>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</si>
  <si>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</si>
  <si>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</si>
  <si>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</si>
  <si>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</si>
  <si>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</si>
  <si>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</si>
  <si>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</si>
  <si>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</si>
  <si>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</si>
  <si>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</si>
  <si>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</si>
  <si>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</si>
  <si>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</si>
  <si>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</si>
  <si>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</si>
  <si>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</si>
  <si>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</si>
  <si>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</si>
  <si>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</si>
  <si>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</si>
  <si>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</si>
  <si>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</si>
  <si>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</si>
  <si>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</si>
  <si>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</si>
  <si>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</si>
  <si>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</si>
  <si>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</si>
  <si>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</si>
  <si>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</si>
  <si>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</si>
  <si>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</si>
  <si>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</si>
  <si>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</si>
  <si>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</si>
  <si>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</si>
  <si>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</si>
  <si>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</si>
  <si>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</si>
  <si>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</si>
  <si>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</si>
  <si>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</si>
  <si>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</si>
  <si>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</si>
  <si>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</si>
  <si>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</si>
  <si>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</si>
  <si>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</si>
  <si>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</si>
  <si>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</si>
  <si>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</si>
  <si>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</si>
  <si>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</si>
  <si>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</si>
  <si>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</si>
  <si>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</si>
  <si>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</si>
  <si>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</si>
  <si>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</si>
  <si>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</si>
  <si>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</si>
  <si>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</si>
  <si>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</si>
  <si>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</si>
  <si>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</si>
  <si>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</si>
  <si>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</si>
  <si>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</si>
  <si>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</si>
  <si>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</si>
  <si>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</si>
  <si>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</si>
  <si>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</si>
  <si>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</si>
  <si>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</si>
  <si>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</si>
  <si>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</si>
  <si>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</si>
  <si>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</si>
  <si>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</si>
  <si>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</si>
  <si>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</si>
  <si>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</si>
  <si>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</si>
  <si>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</si>
  <si>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</si>
  <si>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</si>
  <si>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</si>
  <si>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</si>
  <si>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</si>
  <si>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</si>
  <si>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</si>
  <si>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</si>
  <si>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</si>
  <si>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</si>
  <si>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</si>
  <si>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</si>
  <si>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</si>
  <si>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</si>
  <si>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</si>
  <si>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</si>
  <si>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</si>
  <si>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</si>
  <si>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</si>
  <si>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</si>
  <si>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</si>
  <si>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</si>
  <si>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</si>
  <si>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</si>
  <si>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</si>
  <si>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</si>
  <si>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</si>
  <si>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</si>
  <si>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</si>
  <si>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</si>
  <si>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</si>
  <si>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</si>
  <si>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</si>
  <si>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</si>
  <si>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</si>
  <si>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</si>
  <si>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</si>
  <si>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</si>
  <si>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</si>
  <si>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</si>
  <si>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</si>
  <si>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</si>
  <si>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</si>
  <si>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</si>
  <si>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</si>
  <si>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</si>
  <si>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</si>
  <si>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</si>
  <si>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</si>
  <si>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</si>
  <si>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</si>
  <si>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</si>
  <si>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</si>
  <si>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</si>
  <si>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</si>
  <si>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</si>
  <si>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</si>
  <si>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</si>
  <si>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</si>
  <si>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</si>
  <si>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</si>
  <si>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</si>
  <si>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</si>
  <si>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</si>
  <si>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</si>
  <si>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</si>
  <si>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</si>
  <si>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</si>
  <si>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</si>
  <si>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</si>
  <si>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</si>
  <si>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</si>
  <si>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</si>
  <si>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</si>
  <si>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</si>
  <si>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</si>
  <si>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</si>
  <si>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</si>
  <si>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</si>
  <si>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</si>
  <si>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</si>
  <si>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</si>
  <si>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</si>
  <si>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</si>
  <si>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</si>
  <si>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</si>
  <si>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</si>
  <si>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</si>
  <si>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</si>
  <si>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</si>
  <si>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</si>
  <si>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</si>
  <si>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</si>
  <si>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</si>
  <si>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</si>
  <si>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</si>
  <si>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</si>
  <si>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</si>
  <si>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</si>
  <si>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</si>
  <si>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</si>
  <si>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</si>
  <si>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</si>
  <si>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</si>
  <si>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</si>
  <si>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</si>
  <si>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</si>
  <si>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</si>
  <si>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</si>
  <si>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</si>
  <si>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</si>
  <si>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</si>
  <si>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</si>
  <si>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</si>
  <si>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</si>
  <si>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</si>
  <si>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</si>
  <si>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</si>
  <si>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</si>
  <si>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</si>
  <si>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</si>
  <si>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</si>
  <si>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</si>
  <si>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</si>
  <si>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</si>
  <si>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</si>
  <si>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</si>
  <si>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</si>
  <si>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</si>
  <si>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</si>
  <si>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</si>
  <si>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</si>
  <si>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</si>
  <si>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</si>
  <si>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</si>
  <si>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</si>
  <si>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</si>
  <si>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</si>
  <si>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</si>
  <si>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</si>
  <si>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</si>
  <si>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</si>
  <si>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</si>
  <si>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</si>
  <si>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</si>
  <si>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</si>
  <si>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</si>
  <si>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</si>
  <si>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</si>
  <si>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</si>
  <si>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</si>
  <si>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</si>
  <si>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</si>
  <si>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</si>
  <si>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</si>
  <si>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</si>
  <si>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</si>
  <si>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</si>
  <si>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</si>
  <si>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</si>
  <si>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</si>
  <si>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</si>
  <si>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</si>
  <si>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</si>
  <si>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</si>
  <si>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</si>
  <si>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</si>
  <si>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</si>
  <si>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</si>
  <si>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</si>
  <si>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</si>
  <si>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</si>
  <si>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</si>
  <si>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</si>
  <si>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</si>
  <si>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</si>
  <si>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</si>
  <si>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</si>
  <si>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</si>
  <si>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</si>
  <si>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</si>
  <si>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</si>
  <si>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</si>
  <si>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</si>
  <si>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</si>
  <si>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</si>
  <si>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</si>
  <si>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</si>
  <si>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</si>
  <si>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</si>
  <si>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</si>
  <si>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</si>
  <si>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</si>
  <si>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</si>
  <si>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</si>
  <si>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</si>
  <si>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</si>
  <si>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</si>
  <si>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</si>
  <si>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</si>
  <si>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</si>
  <si>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</si>
  <si>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</si>
  <si>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</si>
  <si>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</si>
  <si>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</si>
  <si>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</si>
  <si>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</si>
  <si>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</si>
  <si>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</si>
  <si>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</si>
  <si>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</si>
  <si>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</si>
  <si>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</si>
  <si>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</si>
  <si>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</si>
  <si>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</si>
  <si>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</si>
  <si>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</si>
  <si>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</si>
  <si>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</si>
  <si>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</si>
  <si>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</si>
  <si>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</si>
  <si>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</si>
  <si>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</si>
  <si>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</si>
  <si>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</si>
  <si>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</si>
  <si>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</si>
  <si>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</si>
  <si>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</si>
  <si>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</si>
  <si>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</si>
  <si>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</si>
  <si>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</si>
  <si>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</si>
  <si>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</si>
  <si>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</si>
  <si>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</si>
  <si>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</si>
  <si>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</si>
  <si>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</si>
  <si>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</si>
  <si>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</si>
  <si>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</si>
  <si>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</si>
  <si>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</si>
  <si>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</si>
  <si>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</si>
  <si>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</si>
  <si>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</si>
  <si>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</si>
  <si>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</si>
  <si>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</si>
  <si>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</si>
  <si>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</si>
  <si>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</si>
  <si>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</si>
  <si>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</si>
  <si>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</si>
  <si>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</si>
  <si>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</si>
  <si>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</si>
  <si>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</si>
  <si>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</si>
  <si>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</si>
  <si>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</si>
  <si>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</si>
  <si>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</si>
  <si>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</si>
  <si>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</si>
  <si>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</si>
  <si>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</si>
  <si>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</si>
  <si>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</si>
  <si>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</si>
  <si>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</si>
  <si>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</si>
  <si>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</si>
  <si>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</si>
  <si>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</si>
  <si>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</si>
  <si>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</si>
  <si>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</si>
  <si>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</si>
  <si>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</si>
  <si>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</si>
  <si>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</si>
  <si>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</si>
  <si>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</si>
  <si>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</si>
  <si>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</si>
  <si>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</si>
  <si>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</si>
  <si>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</si>
  <si>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</si>
  <si>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</si>
  <si>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</si>
  <si>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</si>
  <si>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</si>
  <si>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</si>
  <si>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</si>
  <si>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</si>
  <si>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</si>
  <si>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</si>
  <si>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</si>
  <si>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</si>
  <si>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</si>
  <si>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</si>
  <si>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</si>
  <si>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</si>
  <si>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</si>
  <si>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</si>
  <si>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</si>
  <si>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</si>
  <si>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</si>
  <si>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</si>
  <si>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</si>
  <si>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</si>
  <si>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</si>
  <si>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</si>
  <si>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</si>
  <si>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</si>
  <si>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</si>
  <si>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</si>
  <si>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</si>
  <si>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</si>
  <si>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</si>
  <si>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</si>
  <si>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</si>
  <si>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</si>
  <si>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</si>
  <si>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</si>
  <si>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</si>
  <si>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</si>
  <si>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</si>
  <si>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</si>
  <si>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</si>
  <si>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</si>
  <si>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</si>
  <si>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</si>
  <si>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</si>
  <si>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</si>
  <si>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</si>
  <si>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</si>
  <si>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</si>
  <si>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</si>
  <si>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</si>
  <si>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</si>
  <si>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</si>
  <si>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</si>
  <si>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</si>
  <si>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</si>
  <si>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</si>
  <si>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</si>
  <si>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</si>
  <si>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</si>
  <si>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</si>
  <si>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</si>
  <si>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</si>
  <si>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</si>
  <si>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</si>
  <si>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</si>
  <si>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</si>
  <si>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</si>
  <si>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</si>
  <si>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</si>
  <si>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</si>
  <si>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</si>
  <si>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</si>
  <si>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</si>
  <si>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</si>
  <si>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</si>
  <si>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</si>
  <si>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</si>
  <si>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</si>
  <si>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</si>
  <si>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</si>
  <si>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</si>
  <si>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</si>
  <si>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</si>
  <si>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</si>
  <si>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</si>
  <si>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</si>
  <si>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</si>
  <si>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</si>
  <si>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</si>
  <si>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</si>
  <si>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</si>
  <si>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</si>
  <si>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</si>
  <si>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</si>
  <si>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</si>
  <si>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</si>
  <si>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</si>
  <si>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</si>
  <si>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</si>
  <si>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</si>
  <si>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</si>
  <si>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</si>
  <si>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</si>
  <si>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</si>
  <si>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</si>
  <si>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</si>
  <si>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</si>
  <si>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</si>
  <si>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</si>
  <si>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</si>
  <si>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</si>
  <si>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</si>
  <si>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</si>
  <si>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</si>
  <si>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</si>
  <si>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</si>
  <si>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</si>
  <si>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</si>
  <si>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</si>
  <si>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</si>
  <si>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</si>
  <si>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</si>
  <si>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</si>
  <si>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</si>
  <si>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</si>
  <si>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</si>
  <si>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</si>
  <si>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</si>
  <si>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</si>
  <si>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</si>
  <si>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</si>
  <si>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</si>
  <si>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</si>
  <si>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</si>
  <si>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</si>
  <si>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</si>
  <si>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</si>
  <si>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</si>
  <si>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</si>
  <si>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</si>
  <si>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</si>
  <si>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</si>
  <si>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</si>
  <si>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</si>
  <si>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</si>
  <si>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</si>
  <si>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</si>
  <si>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</si>
  <si>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</si>
  <si>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</si>
  <si>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</si>
  <si>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</si>
  <si>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</si>
  <si>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</si>
  <si>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</si>
  <si>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</si>
  <si>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</si>
  <si>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</si>
  <si>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</si>
  <si>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</si>
  <si>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</si>
  <si>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</si>
  <si>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</si>
  <si>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</si>
  <si>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</si>
  <si>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</si>
  <si>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</si>
  <si>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</si>
  <si>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</si>
  <si>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</si>
  <si>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</si>
  <si>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</si>
  <si>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</si>
  <si>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</si>
  <si>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</si>
  <si>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</si>
  <si>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</si>
  <si>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</si>
  <si>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</si>
  <si>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</si>
  <si>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</si>
  <si>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</si>
  <si>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</si>
  <si>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</si>
  <si>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</si>
  <si>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</si>
  <si>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</si>
  <si>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</si>
  <si>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</si>
  <si>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</si>
  <si>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</si>
  <si>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</si>
  <si>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</si>
  <si>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</si>
  <si>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</si>
  <si>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</si>
  <si>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</si>
  <si>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</si>
  <si>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</si>
  <si>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</si>
  <si>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</si>
  <si>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</si>
  <si>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</si>
  <si>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</si>
  <si>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</si>
  <si>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</si>
  <si>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</si>
  <si>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</si>
  <si>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</si>
  <si>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</si>
  <si>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</si>
  <si>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</si>
  <si>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</si>
  <si>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</si>
  <si>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</si>
  <si>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</si>
  <si>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</si>
  <si>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</si>
  <si>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</si>
  <si>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</si>
  <si>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</si>
  <si>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</si>
  <si>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</si>
  <si>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</si>
  <si>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</si>
  <si>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</si>
  <si>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</si>
  <si>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</si>
  <si>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</si>
  <si>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</si>
  <si>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</si>
  <si>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</si>
  <si>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</si>
  <si>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</si>
  <si>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</si>
  <si>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</si>
  <si>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</si>
  <si>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</si>
  <si>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</si>
  <si>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</si>
  <si>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</si>
  <si>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</si>
  <si>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</si>
  <si>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</si>
  <si>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</si>
  <si>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</si>
  <si>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</si>
  <si>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</si>
  <si>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</si>
  <si>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</si>
  <si>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</si>
  <si>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</si>
  <si>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</si>
  <si>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</si>
  <si>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</si>
  <si>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</si>
  <si>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</si>
  <si>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</si>
  <si>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</si>
  <si>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</si>
  <si>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</si>
  <si>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</si>
  <si>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</si>
  <si>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</si>
  <si>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</si>
  <si>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</si>
  <si>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</si>
  <si>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</si>
  <si>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</si>
  <si>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</si>
  <si>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</si>
  <si>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</si>
  <si>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</si>
  <si>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</si>
  <si>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</si>
  <si>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</si>
  <si>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</si>
  <si>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</si>
  <si>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</si>
  <si>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</si>
  <si>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</si>
  <si>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</si>
  <si>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</si>
  <si>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</si>
  <si>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</si>
  <si>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</si>
  <si>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</si>
  <si>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</si>
  <si>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</si>
  <si>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</si>
  <si>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</si>
  <si>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</si>
  <si>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</si>
  <si>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</si>
  <si>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</si>
  <si>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</si>
  <si>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</si>
  <si>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</si>
  <si>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</si>
  <si>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</si>
  <si>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</si>
  <si>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</si>
  <si>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</si>
  <si>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</si>
  <si>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</si>
  <si>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</si>
  <si>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</si>
  <si>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</si>
  <si>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</si>
  <si>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</si>
  <si>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</si>
  <si>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</si>
  <si>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</si>
  <si>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</si>
  <si>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</si>
  <si>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</si>
  <si>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</si>
  <si>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</si>
  <si>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</si>
  <si>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</si>
  <si>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</si>
  <si>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</si>
  <si>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</si>
  <si>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</si>
  <si>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</si>
  <si>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</si>
  <si>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</si>
  <si>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</si>
  <si>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</si>
  <si>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</si>
  <si>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</si>
  <si>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</si>
  <si>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</si>
  <si>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</si>
  <si>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</si>
  <si>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</si>
  <si>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</si>
  <si>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</si>
  <si>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</si>
  <si>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</si>
  <si>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</si>
  <si>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</si>
  <si>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</si>
  <si>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</si>
  <si>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</si>
  <si>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</si>
  <si>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</si>
  <si>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</si>
  <si>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</si>
  <si>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</si>
  <si>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</si>
  <si>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</si>
  <si>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</si>
  <si>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</si>
  <si>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</si>
  <si>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</si>
  <si>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</si>
  <si>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</si>
  <si>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</si>
  <si>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</si>
  <si>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</si>
  <si>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</si>
  <si>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</si>
  <si>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</si>
  <si>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</si>
  <si>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</si>
  <si>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</si>
  <si>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</si>
  <si>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</si>
  <si>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</si>
  <si>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</si>
  <si>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</si>
  <si>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</si>
  <si>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</si>
  <si>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</si>
  <si>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</si>
  <si>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</si>
  <si>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</si>
  <si>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</si>
  <si>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</si>
  <si>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</si>
  <si>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</si>
  <si>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</si>
  <si>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</si>
  <si>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</si>
  <si>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</si>
  <si>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</si>
  <si>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</si>
  <si>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</si>
  <si>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</si>
  <si>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</si>
  <si>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</si>
  <si>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</si>
  <si>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</si>
  <si>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</si>
  <si>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</si>
  <si>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</si>
  <si>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</si>
  <si>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</si>
  <si>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</si>
  <si>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</si>
  <si>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</si>
  <si>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</si>
  <si>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</si>
  <si>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</si>
  <si>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</si>
  <si>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</si>
  <si>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</si>
  <si>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</si>
  <si>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</si>
  <si>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</si>
  <si>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</si>
  <si>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</si>
  <si>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</si>
  <si>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</si>
  <si>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</si>
  <si>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</si>
  <si>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</si>
  <si>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</si>
  <si>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</si>
  <si>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</si>
  <si>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</si>
  <si>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</si>
  <si>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</si>
  <si>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</si>
  <si>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</si>
  <si>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</si>
  <si>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</si>
  <si>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</si>
  <si>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</si>
  <si>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</si>
  <si>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</si>
  <si>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</si>
  <si>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</si>
  <si>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</si>
  <si>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</si>
  <si>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</si>
  <si>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</si>
  <si>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</si>
  <si>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</si>
  <si>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</si>
  <si>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</si>
  <si>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</si>
  <si>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</si>
  <si>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</si>
  <si>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</si>
  <si>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</si>
  <si>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</si>
  <si>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</si>
  <si>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</si>
  <si>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</si>
  <si>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</si>
  <si>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</si>
  <si>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</si>
  <si>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</si>
  <si>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</si>
  <si>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</si>
  <si>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</si>
  <si>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</si>
  <si>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</si>
  <si>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</si>
  <si>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</si>
  <si>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</si>
  <si>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</si>
  <si>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</si>
  <si>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</si>
  <si>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</si>
  <si>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</si>
  <si>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</si>
  <si>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</si>
  <si>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</si>
  <si>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</si>
  <si>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</si>
  <si>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</si>
  <si>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</si>
  <si>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</si>
  <si>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</si>
  <si>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</si>
  <si>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</si>
  <si>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</si>
  <si>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</si>
  <si>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</si>
  <si>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</si>
  <si>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</si>
  <si>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</si>
  <si>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</si>
  <si>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</si>
  <si>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</si>
  <si>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</si>
  <si>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</si>
  <si>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</si>
  <si>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</si>
  <si>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</si>
  <si>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</si>
  <si>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</si>
  <si>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</si>
  <si>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</si>
  <si>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</si>
  <si>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</si>
  <si>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</si>
  <si>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</si>
  <si>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</si>
  <si>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</si>
  <si>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</si>
  <si>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</si>
  <si>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</si>
  <si>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</si>
  <si>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</si>
  <si>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</si>
  <si>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</si>
  <si>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</si>
  <si>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</si>
  <si>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</si>
  <si>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</si>
  <si>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</si>
  <si>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</si>
  <si>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</si>
  <si>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</si>
  <si>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</si>
  <si>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</si>
  <si>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</si>
  <si>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</si>
  <si>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</si>
  <si>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</si>
  <si>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</si>
  <si>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</si>
  <si>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</si>
  <si>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</si>
  <si>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</si>
  <si>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</si>
  <si>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</si>
  <si>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</si>
  <si>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</si>
  <si>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</si>
  <si>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</si>
  <si>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</si>
  <si>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</si>
  <si>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</si>
  <si>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</si>
  <si>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</si>
  <si>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</si>
  <si>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</si>
  <si>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</si>
  <si>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</si>
  <si>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</si>
  <si>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</si>
  <si>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</si>
  <si>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</si>
  <si>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</si>
  <si>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</si>
  <si>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</si>
  <si>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</si>
  <si>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</si>
  <si>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</si>
  <si>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</si>
  <si>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</si>
  <si>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</si>
  <si>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</si>
  <si>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</si>
  <si>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</si>
  <si>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</si>
  <si>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</si>
  <si>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</si>
  <si>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</si>
  <si>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</si>
  <si>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</si>
  <si>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</si>
  <si>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</si>
  <si>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</si>
  <si>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</si>
  <si>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</si>
  <si>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</si>
  <si>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</si>
  <si>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</si>
  <si>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</si>
  <si>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</si>
  <si>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</si>
  <si>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</si>
  <si>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</si>
  <si>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</si>
  <si>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</si>
  <si>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</si>
  <si>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</si>
  <si>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</si>
  <si>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</si>
  <si>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</si>
  <si>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</si>
  <si>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</si>
  <si>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</si>
  <si>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</si>
  <si>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</si>
  <si>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</si>
  <si>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</si>
  <si>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</si>
  <si>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</si>
  <si>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</si>
  <si>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</si>
  <si>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</si>
  <si>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</si>
  <si>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</si>
  <si>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</si>
  <si>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</si>
  <si>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</si>
  <si>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</si>
  <si>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</si>
  <si>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</si>
  <si>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</si>
  <si>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</si>
  <si>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</si>
  <si>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</si>
  <si>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</si>
  <si>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</si>
  <si>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</si>
  <si>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</si>
  <si>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</si>
  <si>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</si>
  <si>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</si>
  <si>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</si>
  <si>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</si>
  <si>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</si>
  <si>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</si>
  <si>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</si>
  <si>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</si>
  <si>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</si>
  <si>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</si>
  <si>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</si>
  <si>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</si>
  <si>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</si>
  <si>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</si>
  <si>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</si>
  <si>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</si>
  <si>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</si>
  <si>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</si>
  <si>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</si>
  <si>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</si>
  <si>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</si>
  <si>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</si>
  <si>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</si>
  <si>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</si>
  <si>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</si>
  <si>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</si>
  <si>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</si>
  <si>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</si>
  <si>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</si>
  <si>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</si>
  <si>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</si>
  <si>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</si>
  <si>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</si>
  <si>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</si>
  <si>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</si>
  <si>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</si>
  <si>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</si>
  <si>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</si>
  <si>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</si>
  <si>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</si>
  <si>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</si>
  <si>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</si>
  <si>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</si>
  <si>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</si>
  <si>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</si>
  <si>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</si>
  <si>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</si>
  <si>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</si>
  <si>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</si>
  <si>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</si>
  <si>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</si>
  <si>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</si>
  <si>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</si>
  <si>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</si>
  <si>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</si>
  <si>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</si>
  <si>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</si>
  <si>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</si>
  <si>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</si>
  <si>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</si>
  <si>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</si>
  <si>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</si>
  <si>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</si>
  <si>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</si>
  <si>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</si>
  <si>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</si>
  <si>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</si>
  <si>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</si>
  <si>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</si>
  <si>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</si>
  <si>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</si>
  <si>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</si>
  <si>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</si>
  <si>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</si>
  <si>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</si>
  <si>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</si>
  <si>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</si>
  <si>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</si>
  <si>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</si>
  <si>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</si>
  <si>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</si>
  <si>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</si>
  <si>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</si>
  <si>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</si>
  <si>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</si>
  <si>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</si>
  <si>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</si>
  <si>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</si>
  <si>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</si>
  <si>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</si>
  <si>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</si>
  <si>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</si>
  <si>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</si>
  <si>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</si>
  <si>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</si>
  <si>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</si>
  <si>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</si>
  <si>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</si>
  <si>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</si>
  <si>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</si>
  <si>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</si>
  <si>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</si>
  <si>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</si>
  <si>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</si>
  <si>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</si>
  <si>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</si>
  <si>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</si>
  <si>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</si>
  <si>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</si>
  <si>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</si>
  <si>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</si>
  <si>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</si>
  <si>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</si>
  <si>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</si>
  <si>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</si>
  <si>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</si>
  <si>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</si>
  <si>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</si>
  <si>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</si>
  <si>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</si>
  <si>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</si>
  <si>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</si>
  <si>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</si>
  <si>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</si>
  <si>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</si>
  <si>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</si>
  <si>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</si>
  <si>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</si>
  <si>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</si>
  <si>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</si>
  <si>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</si>
  <si>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</si>
  <si>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</si>
  <si>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</si>
  <si>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</si>
  <si>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</si>
  <si>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</si>
  <si>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</si>
  <si>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</si>
  <si>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</si>
  <si>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</si>
  <si>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</si>
  <si>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</si>
  <si>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</si>
  <si>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</si>
  <si>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</si>
  <si>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</si>
  <si>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</si>
  <si>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</si>
  <si>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</si>
  <si>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</si>
  <si>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</si>
  <si>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</si>
  <si>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</si>
  <si>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</si>
  <si>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</si>
  <si>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</si>
  <si>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</si>
  <si>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</si>
  <si>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</si>
  <si>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</si>
  <si>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</si>
  <si>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</si>
  <si>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</si>
  <si>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</si>
  <si>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</si>
  <si>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</si>
  <si>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</si>
  <si>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</si>
  <si>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</si>
  <si>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</si>
  <si>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</si>
  <si>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</si>
  <si>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</si>
  <si>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</si>
  <si>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</si>
  <si>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</si>
  <si>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</si>
  <si>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</si>
  <si>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</si>
  <si>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</si>
  <si>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</si>
  <si>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</si>
  <si>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</si>
  <si>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</si>
  <si>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</si>
  <si>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</si>
  <si>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</si>
  <si>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</si>
  <si>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</si>
  <si>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</si>
  <si>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</si>
  <si>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</si>
  <si>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</si>
  <si>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</si>
  <si>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</si>
  <si>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</si>
  <si>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</si>
  <si>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</si>
  <si>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</si>
  <si>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</si>
  <si>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</si>
  <si>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</si>
  <si>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</si>
  <si>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</si>
  <si>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</si>
  <si>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</si>
  <si>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</si>
  <si>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</si>
  <si>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</si>
  <si>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</si>
  <si>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</si>
  <si>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</si>
  <si>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</si>
  <si>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</si>
  <si>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</si>
  <si>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</si>
  <si>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</si>
  <si>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</si>
  <si>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</si>
  <si>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</si>
  <si>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</si>
  <si>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</si>
  <si>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</si>
  <si>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</si>
  <si>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</si>
  <si>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</si>
  <si>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</si>
  <si>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</si>
  <si>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</si>
  <si>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</si>
  <si>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</si>
  <si>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</si>
  <si>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</si>
  <si>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</si>
  <si>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</si>
  <si>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</si>
  <si>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</si>
  <si>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</si>
  <si>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</si>
  <si>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</si>
  <si>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</si>
  <si>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</si>
  <si>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</si>
  <si>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</si>
  <si>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</si>
  <si>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</si>
  <si>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</si>
  <si>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</si>
  <si>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</si>
  <si>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</si>
  <si>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</si>
  <si>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</si>
  <si>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</si>
  <si>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</si>
  <si>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</si>
  <si>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</si>
  <si>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</si>
  <si>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</si>
  <si>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</si>
  <si>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</si>
  <si>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</si>
  <si>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</si>
  <si>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</si>
  <si>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</si>
  <si>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</si>
  <si>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</si>
  <si>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</si>
  <si>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</si>
  <si>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</si>
  <si>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</si>
  <si>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</si>
  <si>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</si>
  <si>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</si>
  <si>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</si>
  <si>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</si>
  <si>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</si>
  <si>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</si>
  <si>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</si>
  <si>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</si>
  <si>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</si>
  <si>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</si>
  <si>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</si>
  <si>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</si>
  <si>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</si>
  <si>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</si>
  <si>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</si>
  <si>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</si>
  <si>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</si>
  <si>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</si>
  <si>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</si>
  <si>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</si>
  <si>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</si>
  <si>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</si>
  <si>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</si>
  <si>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</si>
  <si>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</si>
  <si>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</si>
  <si>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</si>
  <si>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</si>
  <si>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</si>
  <si>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</si>
  <si>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</si>
  <si>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</si>
  <si>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</si>
  <si>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</si>
  <si>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</si>
  <si>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</si>
  <si>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</si>
  <si>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</si>
  <si>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</si>
  <si>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</si>
  <si>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</si>
  <si>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</si>
  <si>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</si>
  <si>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</si>
  <si>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</si>
  <si>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</si>
  <si>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</si>
  <si>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</si>
  <si>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</si>
  <si>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</si>
  <si>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</si>
  <si>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</si>
  <si>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</si>
  <si>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</si>
  <si>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</si>
  <si>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</si>
  <si>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</si>
  <si>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</si>
  <si>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</si>
  <si>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</si>
  <si>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</si>
  <si>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</si>
  <si>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</si>
  <si>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</si>
  <si>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</si>
  <si>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</si>
  <si>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</si>
  <si>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</si>
  <si>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</si>
  <si>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</si>
  <si>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</si>
  <si>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</si>
  <si>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</si>
  <si>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</si>
  <si>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</si>
  <si>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</si>
  <si>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</si>
  <si>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</si>
  <si>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</si>
  <si>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</si>
  <si>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</si>
  <si>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</si>
  <si>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</si>
  <si>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</si>
  <si>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</si>
  <si>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</si>
  <si>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</si>
  <si>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</si>
  <si>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</si>
  <si>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</si>
  <si>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</si>
  <si>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</si>
  <si>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</si>
  <si>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</si>
  <si>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</si>
  <si>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</si>
  <si>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</si>
  <si>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</si>
  <si>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</si>
  <si>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</si>
  <si>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</si>
  <si>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</si>
  <si>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</si>
  <si>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</si>
  <si>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</si>
  <si>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</si>
  <si>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</si>
  <si>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</si>
  <si>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</si>
  <si>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</si>
  <si>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</si>
  <si>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</si>
  <si>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</si>
  <si>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</si>
  <si>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</si>
  <si>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</si>
  <si>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</si>
  <si>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</si>
  <si>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</si>
  <si>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</si>
  <si>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</si>
  <si>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</si>
  <si>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</si>
  <si>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</si>
  <si>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</si>
  <si>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</si>
  <si>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</si>
  <si>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</si>
  <si>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</si>
  <si>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</si>
  <si>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</si>
  <si>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</si>
  <si>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</si>
  <si>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</si>
  <si>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</si>
  <si>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</si>
  <si>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</si>
  <si>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</si>
  <si>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</si>
  <si>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</si>
  <si>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</si>
  <si>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</si>
  <si>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</si>
  <si>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</si>
  <si>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</si>
  <si>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</si>
  <si>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</si>
  <si>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</si>
  <si>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</si>
  <si>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</si>
  <si>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</si>
  <si>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</si>
  <si>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</si>
  <si>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</si>
  <si>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</si>
  <si>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</si>
  <si>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</si>
  <si>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</si>
  <si>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</si>
  <si>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</si>
  <si>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</si>
  <si>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</si>
  <si>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</si>
  <si>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</si>
  <si>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</si>
  <si>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</si>
  <si>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</si>
  <si>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</si>
  <si>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</si>
  <si>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</si>
  <si>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</si>
  <si>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</si>
  <si>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</si>
  <si>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</si>
  <si>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</si>
  <si>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</si>
  <si>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</si>
  <si>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</si>
  <si>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</si>
  <si>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</si>
  <si>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</si>
  <si>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</si>
  <si>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</si>
  <si>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</si>
  <si>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</si>
  <si>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</si>
  <si>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</si>
  <si>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</si>
  <si>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</si>
  <si>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</si>
  <si>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</si>
  <si>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</si>
  <si>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</si>
  <si>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</si>
  <si>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</si>
  <si>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</si>
  <si>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</si>
  <si>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</si>
  <si>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</si>
  <si>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</si>
  <si>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</si>
  <si>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</si>
  <si>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</si>
  <si>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</si>
  <si>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</si>
  <si>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</si>
  <si>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</si>
  <si>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</si>
  <si>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</si>
  <si>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</si>
  <si>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</si>
  <si>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</si>
  <si>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</si>
  <si>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</si>
  <si>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</si>
  <si>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</si>
  <si>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</si>
  <si>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</si>
  <si>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</si>
  <si>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</si>
  <si>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</si>
  <si>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</si>
  <si>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</si>
  <si>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</si>
  <si>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</si>
  <si>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</si>
  <si>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</si>
  <si>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</si>
  <si>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</si>
  <si>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</si>
  <si>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</si>
  <si>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</si>
  <si>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</si>
  <si>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</si>
  <si>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</si>
  <si>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</si>
  <si>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</si>
  <si>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</si>
  <si>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</si>
  <si>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</si>
  <si>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</si>
  <si>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</si>
  <si>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</si>
  <si>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</si>
  <si>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</si>
  <si>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</si>
  <si>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</si>
  <si>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</si>
  <si>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</si>
  <si>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</si>
  <si>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</si>
  <si>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</si>
  <si>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</si>
  <si>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</si>
  <si>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</si>
  <si>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</si>
  <si>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</si>
  <si>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</si>
  <si>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</si>
  <si>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</si>
  <si>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</si>
  <si>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</si>
  <si>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</si>
  <si>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</si>
  <si>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</si>
  <si>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</si>
  <si>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</si>
  <si>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</si>
  <si>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</si>
  <si>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</si>
  <si>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</si>
  <si>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</si>
  <si>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</si>
  <si>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</si>
  <si>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</si>
  <si>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</si>
  <si>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</si>
  <si>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</si>
  <si>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</si>
  <si>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</si>
  <si>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</si>
  <si>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</si>
  <si>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</si>
  <si>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</si>
  <si>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</si>
  <si>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</si>
  <si>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</si>
  <si>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</si>
  <si>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</si>
  <si>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</si>
  <si>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</si>
  <si>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</si>
  <si>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</si>
  <si>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</si>
  <si>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</si>
  <si>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</si>
  <si>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</si>
  <si>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</si>
  <si>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</si>
  <si>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</si>
  <si>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</si>
  <si>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</si>
  <si>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</si>
  <si>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</si>
  <si>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</si>
  <si>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</si>
  <si>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</si>
  <si>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</si>
  <si>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</si>
  <si>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</si>
  <si>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</si>
  <si>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</si>
  <si>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</si>
  <si>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</si>
  <si>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</si>
  <si>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</si>
  <si>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</si>
  <si>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</si>
  <si>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</si>
  <si>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</si>
  <si>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</si>
  <si>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</si>
  <si>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</si>
  <si>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</si>
  <si>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</si>
  <si>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</si>
  <si>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</si>
  <si>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</si>
  <si>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</si>
  <si>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</si>
  <si>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</si>
  <si>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</si>
  <si>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</si>
  <si>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</si>
  <si>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</si>
  <si>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</si>
  <si>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</si>
  <si>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</si>
  <si>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</si>
  <si>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</si>
  <si>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</si>
  <si>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</si>
  <si>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</si>
  <si>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</si>
  <si>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</si>
  <si>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</si>
  <si>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</si>
  <si>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</si>
  <si>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</si>
  <si>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</si>
  <si>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</si>
  <si>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</si>
  <si>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</si>
  <si>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</si>
  <si>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</si>
  <si>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</si>
  <si>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</si>
  <si>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</si>
  <si>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</si>
  <si>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</si>
  <si>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</si>
  <si>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</si>
  <si>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</si>
  <si>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</si>
  <si>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</si>
  <si>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</si>
  <si>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</si>
  <si>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</si>
  <si>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</si>
  <si>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</si>
  <si>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</si>
  <si>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</si>
  <si>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</si>
  <si>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</si>
  <si>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</si>
  <si>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</si>
  <si>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</si>
  <si>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</si>
  <si>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</si>
  <si>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</si>
  <si>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</si>
  <si>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</si>
  <si>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</si>
  <si>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</si>
  <si>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</si>
  <si>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</si>
  <si>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</si>
  <si>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</si>
  <si>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</si>
  <si>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</si>
  <si>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</si>
  <si>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</si>
  <si>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</si>
  <si>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</si>
  <si>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</si>
  <si>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</si>
  <si>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</si>
  <si>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</si>
  <si>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</si>
  <si>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</si>
  <si>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</si>
  <si>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</si>
  <si>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</si>
  <si>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</si>
  <si>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</si>
  <si>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</si>
  <si>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</si>
  <si>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</si>
  <si>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</si>
  <si>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</si>
  <si>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</si>
  <si>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</si>
  <si>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</si>
  <si>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</si>
  <si>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</si>
  <si>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</si>
  <si>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</si>
  <si>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</si>
  <si>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</si>
  <si>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</si>
  <si>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</si>
  <si>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</si>
  <si>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</si>
  <si>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</si>
  <si>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</si>
  <si>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</si>
  <si>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</si>
  <si>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</si>
  <si>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</si>
  <si>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</si>
  <si>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</si>
  <si>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</si>
  <si>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</si>
  <si>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</si>
  <si>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</si>
  <si>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</si>
  <si>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</si>
  <si>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</si>
  <si>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</si>
  <si>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</si>
  <si>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</si>
  <si>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</si>
  <si>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</si>
  <si>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</si>
  <si>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</si>
  <si>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</si>
  <si>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</si>
  <si>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</si>
  <si>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</si>
  <si>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</si>
  <si>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</si>
  <si>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</si>
  <si>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</si>
  <si>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</si>
  <si>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</si>
  <si>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</si>
  <si>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</si>
  <si>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</si>
  <si>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</si>
  <si>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</si>
  <si>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</si>
  <si>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</si>
  <si>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</si>
  <si>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</si>
  <si>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</si>
  <si>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</si>
  <si>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</si>
  <si>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</si>
  <si>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</si>
  <si>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</si>
  <si>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</si>
  <si>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</si>
  <si>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</si>
  <si>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</si>
  <si>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</si>
  <si>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</si>
  <si>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</si>
  <si>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</si>
  <si>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</si>
  <si>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</si>
  <si>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</si>
  <si>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</si>
  <si>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</si>
  <si>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</si>
  <si>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</si>
  <si>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</si>
  <si>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</si>
  <si>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</si>
  <si>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</si>
  <si>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</si>
  <si>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</si>
  <si>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</si>
  <si>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</si>
  <si>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</si>
  <si>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</si>
  <si>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</si>
  <si>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</si>
  <si>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</si>
  <si>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</si>
  <si>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</si>
  <si>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</si>
  <si>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</si>
  <si>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</si>
  <si>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</si>
  <si>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</si>
  <si>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</si>
  <si>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</si>
  <si>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</si>
  <si>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</si>
  <si>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</si>
  <si>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</si>
  <si>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</si>
  <si>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</si>
  <si>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</si>
  <si>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</si>
  <si>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</si>
  <si>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</si>
  <si>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</si>
  <si>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</si>
  <si>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</si>
  <si>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</si>
  <si>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</si>
  <si>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</si>
  <si>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</si>
  <si>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</si>
  <si>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</si>
  <si>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</si>
  <si>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</si>
  <si>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</si>
  <si>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</si>
  <si>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</si>
  <si>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</si>
  <si>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</si>
  <si>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</si>
  <si>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</si>
  <si>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</si>
  <si>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</si>
  <si>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</si>
  <si>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</si>
  <si>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</si>
  <si>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</si>
  <si>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</si>
  <si>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</si>
  <si>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</si>
  <si>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</si>
  <si>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</si>
  <si>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</si>
  <si>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</si>
  <si>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</si>
  <si>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</si>
  <si>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</si>
  <si>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</si>
  <si>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</si>
  <si>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</si>
  <si>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</si>
  <si>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</si>
  <si>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</si>
  <si>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</si>
  <si>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</si>
  <si>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</si>
  <si>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</si>
  <si>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</si>
  <si>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</si>
  <si>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</si>
  <si>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</si>
  <si>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</si>
  <si>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</si>
  <si>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</si>
  <si>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</si>
  <si>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</si>
  <si>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</si>
  <si>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</si>
  <si>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</si>
  <si>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</si>
  <si>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</si>
  <si>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</si>
  <si>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</si>
  <si>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</si>
  <si>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</si>
  <si>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</si>
  <si>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</si>
  <si>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</si>
  <si>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</si>
  <si>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</si>
  <si>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</si>
  <si>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</si>
  <si>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</si>
  <si>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</si>
  <si>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</si>
  <si>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</si>
  <si>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</si>
  <si>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</si>
  <si>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</si>
  <si>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</si>
  <si>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</si>
  <si>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</si>
  <si>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</si>
  <si>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</si>
  <si>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</si>
  <si>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</si>
  <si>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</si>
  <si>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</si>
  <si>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</si>
  <si>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</si>
  <si>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</si>
  <si>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</si>
  <si>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</si>
  <si>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</si>
  <si>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</si>
  <si>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</si>
  <si>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</si>
  <si>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</si>
  <si>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</si>
  <si>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</si>
  <si>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</si>
  <si>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</si>
  <si>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</si>
  <si>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</si>
  <si>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</si>
  <si>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</si>
  <si>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</si>
  <si>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</si>
  <si>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</si>
  <si>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</si>
  <si>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</si>
  <si>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</si>
  <si>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</si>
  <si>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</si>
  <si>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</si>
  <si>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</si>
  <si>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</si>
  <si>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</si>
  <si>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</si>
  <si>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</si>
  <si>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</si>
  <si>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</si>
  <si>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</si>
  <si>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</si>
  <si>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</si>
  <si>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</si>
  <si>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</si>
  <si>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</si>
  <si>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</si>
  <si>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</si>
  <si>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</si>
  <si>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</si>
  <si>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</si>
  <si>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</si>
  <si>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</si>
  <si>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</si>
  <si>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</si>
  <si>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</si>
  <si>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</si>
  <si>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</si>
  <si>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</si>
  <si>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</si>
  <si>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</si>
  <si>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</si>
  <si>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</si>
  <si>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</si>
  <si>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</si>
  <si>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</si>
  <si>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</si>
  <si>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</si>
  <si>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</si>
  <si>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</si>
  <si>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</si>
  <si>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</si>
  <si>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</si>
  <si>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</si>
  <si>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</si>
  <si>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</si>
  <si>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</si>
  <si>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</si>
  <si>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</si>
  <si>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</si>
  <si>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</si>
  <si>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</si>
  <si>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</si>
  <si>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</si>
  <si>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</si>
  <si>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</si>
  <si>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</si>
  <si>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</si>
  <si>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</si>
  <si>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</si>
  <si>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</si>
  <si>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</si>
  <si>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</si>
  <si>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</si>
  <si>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</si>
  <si>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</si>
  <si>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</si>
  <si>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</si>
  <si>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</si>
  <si>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</si>
  <si>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</si>
  <si>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</si>
  <si>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</si>
  <si>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</si>
  <si>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</si>
  <si>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</si>
  <si>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</si>
  <si>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</si>
  <si>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</si>
  <si>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</si>
  <si>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</si>
  <si>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</si>
  <si>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</si>
  <si>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</si>
  <si>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</si>
  <si>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</si>
  <si>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</si>
  <si>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</si>
  <si>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</si>
  <si>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</si>
  <si>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</si>
  <si>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</si>
  <si>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</si>
  <si>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</si>
  <si>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</si>
  <si>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</si>
  <si>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</si>
  <si>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</si>
  <si>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</si>
  <si>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</si>
  <si>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</si>
  <si>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</si>
  <si>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</si>
  <si>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</si>
  <si>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</si>
  <si>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</si>
  <si>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</si>
  <si>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</si>
  <si>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</si>
  <si>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</si>
  <si>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</si>
  <si>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</si>
  <si>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</si>
  <si>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</si>
  <si>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</si>
  <si>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</si>
  <si>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</si>
  <si>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</si>
  <si>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</si>
  <si>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</si>
  <si>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</si>
  <si>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</si>
  <si>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</si>
  <si>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</si>
  <si>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</si>
  <si>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</si>
  <si>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</si>
  <si>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</si>
  <si>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</si>
  <si>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</si>
  <si>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</si>
  <si>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</si>
  <si>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</si>
  <si>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</si>
  <si>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</si>
  <si>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</si>
  <si>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</si>
  <si>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</si>
  <si>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</si>
  <si>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</si>
  <si>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</si>
  <si>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</si>
  <si>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</si>
  <si>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</si>
  <si>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</si>
  <si>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</si>
  <si>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</si>
  <si>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</si>
  <si>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</si>
  <si>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</si>
  <si>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</si>
  <si>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</si>
  <si>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</si>
  <si>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</si>
  <si>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</si>
  <si>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</si>
  <si>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</si>
  <si>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</si>
  <si>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</si>
  <si>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</si>
  <si>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</si>
  <si>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</si>
  <si>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</si>
  <si>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</si>
  <si>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</si>
  <si>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</si>
  <si>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</si>
  <si>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</si>
  <si>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</si>
  <si>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</si>
  <si>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</si>
  <si>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</si>
  <si>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</si>
  <si>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</si>
  <si>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</si>
  <si>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</si>
  <si>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</si>
  <si>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</si>
  <si>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</si>
  <si>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</si>
  <si>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</si>
  <si>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</si>
  <si>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</si>
  <si>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</si>
  <si>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</si>
  <si>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</si>
  <si>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</si>
  <si>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</si>
  <si>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</si>
  <si>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</si>
  <si>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</si>
  <si>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</si>
  <si>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</si>
  <si>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</si>
  <si>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</si>
  <si>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</si>
  <si>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</si>
  <si>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</si>
  <si>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</si>
  <si>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</si>
  <si>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</si>
  <si>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</si>
  <si>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</si>
  <si>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</si>
  <si>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</si>
  <si>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</si>
  <si>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</si>
  <si>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</si>
  <si>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</si>
  <si>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</si>
  <si>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</si>
  <si>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</si>
  <si>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</si>
  <si>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</si>
  <si>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</si>
  <si>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</si>
  <si>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</si>
  <si>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</si>
  <si>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</si>
  <si>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</si>
  <si>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</si>
  <si>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</si>
  <si>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</si>
  <si>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</si>
  <si>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</si>
  <si>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</si>
  <si>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</si>
  <si>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</si>
  <si>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</si>
  <si>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</si>
  <si>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</si>
  <si>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</si>
  <si>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</si>
  <si>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</si>
  <si>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</si>
  <si>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</si>
  <si>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</si>
  <si>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</si>
  <si>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</si>
  <si>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</si>
  <si>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</si>
  <si>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</si>
  <si>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</si>
  <si>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</si>
  <si>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</si>
  <si>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</si>
  <si>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</si>
  <si>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</si>
  <si>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</si>
  <si>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</si>
  <si>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</si>
  <si>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</si>
  <si>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</si>
  <si>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</si>
  <si>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</si>
  <si>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</si>
  <si>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</si>
  <si>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</si>
  <si>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</si>
  <si>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</si>
  <si>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</si>
  <si>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</si>
  <si>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</si>
  <si>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</si>
  <si>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</si>
  <si>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</si>
  <si>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</si>
  <si>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</si>
  <si>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</si>
  <si>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</si>
  <si>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</si>
  <si>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</si>
  <si>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</si>
  <si>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</si>
  <si>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</si>
  <si>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</si>
  <si>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</si>
  <si>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</si>
  <si>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</si>
  <si>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</si>
  <si>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</si>
  <si>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</si>
  <si>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</si>
  <si>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</si>
  <si>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</si>
  <si>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</si>
  <si>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</si>
  <si>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</si>
  <si>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</si>
  <si>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</si>
  <si>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</si>
  <si>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</si>
  <si>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</si>
  <si>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</si>
  <si>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</si>
  <si>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</si>
  <si>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</si>
  <si>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</si>
  <si>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</si>
  <si>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</si>
  <si>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</si>
  <si>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</si>
  <si>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</si>
  <si>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</si>
  <si>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</si>
  <si>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</si>
  <si>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</si>
  <si>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</si>
  <si>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</si>
  <si>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</si>
  <si>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</si>
  <si>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</si>
  <si>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</si>
  <si>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</si>
  <si>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</si>
  <si>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</si>
  <si>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</si>
  <si>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</si>
  <si>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</si>
  <si>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</si>
  <si>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</si>
  <si>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</si>
  <si>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</si>
  <si>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</si>
  <si>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</si>
  <si>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</si>
  <si>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</si>
  <si>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</si>
  <si>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</si>
  <si>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</si>
  <si>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</si>
  <si>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</si>
  <si>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</si>
  <si>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</si>
  <si>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</si>
  <si>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</si>
  <si>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</si>
  <si>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</si>
  <si>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</si>
  <si>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</si>
  <si>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</si>
  <si>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</si>
  <si>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</si>
  <si>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</si>
  <si>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</si>
  <si>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</si>
  <si>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</si>
  <si>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</si>
  <si>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</si>
  <si>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</si>
  <si>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</si>
  <si>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</si>
  <si>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</si>
  <si>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</si>
  <si>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</si>
  <si>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</si>
  <si>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</si>
  <si>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</si>
  <si>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</si>
  <si>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</si>
  <si>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</si>
  <si>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</si>
  <si>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</si>
  <si>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</si>
  <si>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</si>
  <si>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</si>
  <si>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</si>
  <si>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INSITITUTO COLOMBIANO DE BIENESTAR FAMILIAR</t>
  </si>
  <si>
    <t>81-002-2015</t>
  </si>
  <si>
    <t>Atender a la primera infancia en el marco de la estrategia 'De cero a siempre', de conformidad con la directrices, lineamientos y parámetros establecidos por el ICBF, así como regular las relaciones entre partes derivadas de la entrega de aportes del ICBF a LA ENTIDAD ADMINISTRADORA DE SERVICIO, para que este asuma con su personal y bajo su exclusiva responsabilidad dicha atención.</t>
  </si>
  <si>
    <t>81-061  DE 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</si>
  <si>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'De cero a siempre', así como regular las relaciones entre las partes derivadas de la entrega de aportes del ICBF  a la entidad administradora de servicio, para que este asuma con su personal y bajo su exclusiva responsabilidad dicha atención.</t>
  </si>
  <si>
    <t>81-166-2016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</si>
  <si>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y, las directrices, parámetros y estándares  establecidos por el ICBF, en el marco de la Estrategia de Atención Integral 'De cero a Siempre'</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</si>
  <si>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HOGARES INFANTILES</t>
  </si>
  <si>
    <t>81-061-2019</t>
  </si>
  <si>
    <t>Prestar el servicio Hogares Infantiles -HI- , de  conformidad con el manual operativo de la modalidad institucional y las directrices establecidas por el ICBF,  en armonía con la política de estado para el desarrollo integral de la primera infancia de 'Cero a Siempre'.</t>
  </si>
  <si>
    <t>81-069-2020</t>
  </si>
  <si>
    <t>81-085-2020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</si>
  <si>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</si>
  <si>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</si>
  <si>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DAVID ALEXANDER TALERO MORALES</t>
  </si>
  <si>
    <t>CRA 11 N. 27-47 SAN LUIS</t>
  </si>
  <si>
    <t>3203394391</t>
  </si>
  <si>
    <t>HIPATICOS@GMAIL.COM</t>
  </si>
  <si>
    <t>81-136-2020</t>
  </si>
  <si>
    <t>PRESTAR LOS SERVICIOS PARA LA ATENCIÓN A LA PRIMERA INFANCIA EN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</si>
  <si>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</si>
  <si>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2021-81-10001959</t>
  </si>
  <si>
    <t>81-150-2017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</si>
</sst>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4"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49" fontId="12" fillId="3" borderId="8" xfId="0" applyNumberFormat="1" applyFont="1" applyFill="1" applyBorder="1" applyAlignment="1" applyProtection="1">
      <alignment horizontal="lef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47" zoomScale="70" zoomScaleNormal="70" zoomScaleSheetLayoutView="40" zoomScalePageLayoutView="40" workbookViewId="0">
      <selection activeCell="N165" sqref="N16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9" t="str">
        <f>HYPERLINK("#MI_Oferente_Singular!A114","CAPACIDAD RESIDUAL")</f>
        <v>CAPACIDAD RESIDUAL</v>
      </c>
      <c r="F8" s="240"/>
      <c r="G8" s="24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9" t="str">
        <f>HYPERLINK("#MI_Oferente_Singular!A162","TALENTO HUMANO")</f>
        <v>TALENTO HUMANO</v>
      </c>
      <c r="F9" s="240"/>
      <c r="G9" s="24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9" t="str">
        <f>HYPERLINK("#MI_Oferente_Singular!F162","INFRAESTRUCTURA")</f>
        <v>INFRAESTRUCTURA</v>
      </c>
      <c r="F10" s="240"/>
      <c r="G10" s="24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75" t="s">
        <v>2697</v>
      </c>
      <c r="D15" s="35"/>
      <c r="E15" s="35"/>
      <c r="F15" s="5"/>
      <c r="G15" s="32" t="s">
        <v>1168</v>
      </c>
      <c r="H15" s="103" t="s">
        <v>1070</v>
      </c>
      <c r="I15" s="32" t="s">
        <v>2624</v>
      </c>
      <c r="J15" s="108" t="s">
        <v>2626</v>
      </c>
      <c r="L15" s="223" t="s">
        <v>8</v>
      </c>
      <c r="M15" s="223"/>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7" t="s">
        <v>11</v>
      </c>
      <c r="J19" s="138" t="s">
        <v>10</v>
      </c>
      <c r="K19" s="138" t="s">
        <v>2609</v>
      </c>
      <c r="L19" s="138" t="s">
        <v>1161</v>
      </c>
      <c r="M19" s="138" t="s">
        <v>1162</v>
      </c>
      <c r="N19" s="139" t="s">
        <v>2610</v>
      </c>
      <c r="O19" s="134"/>
      <c r="Q19" s="51"/>
      <c r="R19" s="51"/>
    </row>
    <row r="20" spans="1:23" ht="30" customHeight="1" x14ac:dyDescent="0.25">
      <c r="A20" s="9"/>
      <c r="B20" s="109">
        <v>900262379</v>
      </c>
      <c r="C20" s="5"/>
      <c r="D20" s="73"/>
      <c r="E20" s="5"/>
      <c r="F20" s="5"/>
      <c r="G20" s="5"/>
      <c r="H20" s="242"/>
      <c r="I20" s="146" t="s">
        <v>1070</v>
      </c>
      <c r="J20" s="147" t="s">
        <v>1077</v>
      </c>
      <c r="K20" s="148">
        <v>405563600</v>
      </c>
      <c r="L20" s="149"/>
      <c r="M20" s="149">
        <v>44561</v>
      </c>
      <c r="N20" s="132">
        <f>+(M20-L20)/30</f>
        <v>1485.3666666666666</v>
      </c>
      <c r="O20" s="135"/>
      <c r="U20" s="131"/>
      <c r="V20" s="105">
        <f ca="1">NOW()</f>
        <v>44194.765451620369</v>
      </c>
      <c r="W20" s="105">
        <f ca="1">NOW()</f>
        <v>44194.765451620369</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6"/>
      <c r="I37" s="127"/>
      <c r="J37" s="127"/>
      <c r="K37" s="127"/>
      <c r="L37" s="127"/>
      <c r="M37" s="127"/>
      <c r="N37" s="127"/>
      <c r="O37" s="128"/>
    </row>
    <row r="38" spans="1:16" ht="21" customHeight="1" x14ac:dyDescent="0.25">
      <c r="A38" s="9"/>
      <c r="B38" s="237" t="str">
        <f>VLOOKUP(B20,EAS!A2:B1439,2,0)</f>
        <v>ASOCIACIÓN DE PADRES DE FAMILIA HOGAR INFANTIL PATICOS DEL SARARE</v>
      </c>
      <c r="C38" s="237"/>
      <c r="D38" s="237"/>
      <c r="E38" s="237"/>
      <c r="F38" s="237"/>
      <c r="G38" s="5"/>
      <c r="H38" s="129"/>
      <c r="I38" s="246" t="s">
        <v>7</v>
      </c>
      <c r="J38" s="246"/>
      <c r="K38" s="246"/>
      <c r="L38" s="246"/>
      <c r="M38" s="246"/>
      <c r="N38" s="246"/>
      <c r="O38" s="130"/>
    </row>
    <row r="39" spans="1:16" ht="42.95" customHeight="1" thickBot="1" x14ac:dyDescent="0.3">
      <c r="A39" s="10"/>
      <c r="B39" s="11"/>
      <c r="C39" s="11"/>
      <c r="D39" s="11"/>
      <c r="E39" s="11"/>
      <c r="F39" s="11"/>
      <c r="G39" s="11"/>
      <c r="H39" s="10"/>
      <c r="I39" s="232" t="s">
        <v>2696</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20" t="s">
        <v>2676</v>
      </c>
      <c r="C48" s="112" t="s">
        <v>31</v>
      </c>
      <c r="D48" s="119" t="s">
        <v>2677</v>
      </c>
      <c r="E48" s="173">
        <v>42026</v>
      </c>
      <c r="F48" s="173">
        <v>42369</v>
      </c>
      <c r="G48" s="156">
        <f>IF(AND(E48&lt;&gt;"",F48&lt;&gt;""),((F48-E48)/30),"")</f>
        <v>11.433333333333334</v>
      </c>
      <c r="H48" s="120" t="s">
        <v>2678</v>
      </c>
      <c r="I48" s="113" t="s">
        <v>1070</v>
      </c>
      <c r="J48" s="113" t="s">
        <v>1076</v>
      </c>
      <c r="K48" s="121">
        <v>833916459</v>
      </c>
      <c r="L48" s="115" t="s">
        <v>1148</v>
      </c>
      <c r="M48" s="116">
        <v>1</v>
      </c>
      <c r="N48" s="115" t="s">
        <v>27</v>
      </c>
      <c r="O48" s="115" t="s">
        <v>26</v>
      </c>
      <c r="P48" s="78"/>
    </row>
    <row r="49" spans="1:16" s="6" customFormat="1" ht="24.75" customHeight="1" x14ac:dyDescent="0.25">
      <c r="A49" s="140">
        <v>2</v>
      </c>
      <c r="B49" s="120" t="s">
        <v>2676</v>
      </c>
      <c r="C49" s="112" t="s">
        <v>31</v>
      </c>
      <c r="D49" s="119" t="s">
        <v>2679</v>
      </c>
      <c r="E49" s="173">
        <v>42398</v>
      </c>
      <c r="F49" s="173">
        <v>42674</v>
      </c>
      <c r="G49" s="156">
        <f t="shared" ref="G49:G50" si="2">IF(AND(E49&lt;&gt;"",F49&lt;&gt;""),((F49-E49)/30),"")</f>
        <v>9.1999999999999993</v>
      </c>
      <c r="H49" s="174" t="s">
        <v>2680</v>
      </c>
      <c r="I49" s="113" t="s">
        <v>1070</v>
      </c>
      <c r="J49" s="113" t="s">
        <v>1076</v>
      </c>
      <c r="K49" s="121">
        <v>721833073</v>
      </c>
      <c r="L49" s="115" t="s">
        <v>1148</v>
      </c>
      <c r="M49" s="116">
        <v>1</v>
      </c>
      <c r="N49" s="115" t="s">
        <v>27</v>
      </c>
      <c r="O49" s="115" t="s">
        <v>26</v>
      </c>
      <c r="P49" s="78"/>
    </row>
    <row r="50" spans="1:16" s="6" customFormat="1" ht="24.75" customHeight="1" x14ac:dyDescent="0.25">
      <c r="A50" s="140">
        <v>3</v>
      </c>
      <c r="B50" s="120" t="s">
        <v>2676</v>
      </c>
      <c r="C50" s="112" t="s">
        <v>31</v>
      </c>
      <c r="D50" s="119" t="s">
        <v>2681</v>
      </c>
      <c r="E50" s="173">
        <v>42675</v>
      </c>
      <c r="F50" s="173">
        <v>43039</v>
      </c>
      <c r="G50" s="156">
        <f t="shared" si="2"/>
        <v>12.133333333333333</v>
      </c>
      <c r="H50" s="120" t="s">
        <v>2682</v>
      </c>
      <c r="I50" s="113" t="s">
        <v>1070</v>
      </c>
      <c r="J50" s="113" t="s">
        <v>1076</v>
      </c>
      <c r="K50" s="121">
        <v>973507058</v>
      </c>
      <c r="L50" s="115" t="s">
        <v>1148</v>
      </c>
      <c r="M50" s="116">
        <v>1</v>
      </c>
      <c r="N50" s="115" t="s">
        <v>27</v>
      </c>
      <c r="O50" s="115" t="s">
        <v>26</v>
      </c>
      <c r="P50" s="78"/>
    </row>
    <row r="51" spans="1:16" s="6" customFormat="1" ht="24.75" customHeight="1" outlineLevel="1" x14ac:dyDescent="0.25">
      <c r="A51" s="140">
        <v>4</v>
      </c>
      <c r="B51" s="120" t="s">
        <v>2676</v>
      </c>
      <c r="C51" s="112" t="s">
        <v>31</v>
      </c>
      <c r="D51" s="119" t="s">
        <v>2698</v>
      </c>
      <c r="E51" s="173">
        <v>43040</v>
      </c>
      <c r="F51" s="173">
        <v>43282</v>
      </c>
      <c r="G51" s="156">
        <f t="shared" ref="G51:G107" si="3">IF(AND(E51&lt;&gt;"",F51&lt;&gt;""),((F51-E51)/30),"")</f>
        <v>8.0666666666666664</v>
      </c>
      <c r="H51" s="120" t="s">
        <v>2683</v>
      </c>
      <c r="I51" s="113" t="s">
        <v>1070</v>
      </c>
      <c r="J51" s="113" t="s">
        <v>1076</v>
      </c>
      <c r="K51" s="121">
        <v>979895582</v>
      </c>
      <c r="L51" s="115" t="s">
        <v>1148</v>
      </c>
      <c r="M51" s="116">
        <v>1</v>
      </c>
      <c r="N51" s="115" t="s">
        <v>27</v>
      </c>
      <c r="O51" s="115" t="s">
        <v>26</v>
      </c>
      <c r="P51" s="78"/>
    </row>
    <row r="52" spans="1:16" s="7" customFormat="1" ht="24.75" customHeight="1" outlineLevel="1" x14ac:dyDescent="0.25">
      <c r="A52" s="141">
        <v>5</v>
      </c>
      <c r="B52" s="120" t="s">
        <v>2676</v>
      </c>
      <c r="C52" s="112" t="s">
        <v>31</v>
      </c>
      <c r="D52" s="119" t="s">
        <v>2684</v>
      </c>
      <c r="E52" s="173">
        <v>43483</v>
      </c>
      <c r="F52" s="173">
        <v>43814</v>
      </c>
      <c r="G52" s="156">
        <f t="shared" si="3"/>
        <v>11.033333333333333</v>
      </c>
      <c r="H52" s="120" t="s">
        <v>2685</v>
      </c>
      <c r="I52" s="113" t="s">
        <v>1070</v>
      </c>
      <c r="J52" s="113" t="s">
        <v>1076</v>
      </c>
      <c r="K52" s="117">
        <v>882716705</v>
      </c>
      <c r="L52" s="115" t="s">
        <v>1148</v>
      </c>
      <c r="M52" s="116">
        <v>1</v>
      </c>
      <c r="N52" s="115" t="s">
        <v>27</v>
      </c>
      <c r="O52" s="115" t="s">
        <v>1148</v>
      </c>
      <c r="P52" s="79"/>
    </row>
    <row r="53" spans="1:16" s="7" customFormat="1" ht="24.75" customHeight="1" outlineLevel="1" x14ac:dyDescent="0.25">
      <c r="A53" s="141">
        <v>6</v>
      </c>
      <c r="B53" s="120"/>
      <c r="C53" s="112"/>
      <c r="D53" s="119"/>
      <c r="E53" s="173"/>
      <c r="F53" s="119"/>
      <c r="G53" s="156" t="str">
        <f t="shared" si="3"/>
        <v/>
      </c>
      <c r="H53" s="120"/>
      <c r="I53" s="113"/>
      <c r="J53" s="113"/>
      <c r="K53" s="117"/>
      <c r="L53" s="115"/>
      <c r="M53" s="116"/>
      <c r="N53" s="115"/>
      <c r="O53" s="115"/>
      <c r="P53" s="79"/>
    </row>
    <row r="54" spans="1:16" s="7" customFormat="1" ht="24.75" customHeight="1" outlineLevel="1" x14ac:dyDescent="0.25">
      <c r="A54" s="141">
        <v>7</v>
      </c>
      <c r="B54" s="111"/>
      <c r="C54" s="112"/>
      <c r="D54" s="110"/>
      <c r="E54" s="142"/>
      <c r="F54" s="142"/>
      <c r="G54" s="156" t="str">
        <f t="shared" si="3"/>
        <v/>
      </c>
      <c r="H54" s="114"/>
      <c r="I54" s="113"/>
      <c r="J54" s="113"/>
      <c r="K54" s="117"/>
      <c r="L54" s="115"/>
      <c r="M54" s="116"/>
      <c r="N54" s="115"/>
      <c r="O54" s="115"/>
      <c r="P54" s="79"/>
    </row>
    <row r="55" spans="1:16" s="7" customFormat="1" ht="24.75" customHeight="1" outlineLevel="1" x14ac:dyDescent="0.25">
      <c r="A55" s="141">
        <v>8</v>
      </c>
      <c r="B55" s="111"/>
      <c r="C55" s="112"/>
      <c r="D55" s="110"/>
      <c r="E55" s="142"/>
      <c r="F55" s="142"/>
      <c r="G55" s="156" t="str">
        <f t="shared" si="3"/>
        <v/>
      </c>
      <c r="H55" s="114"/>
      <c r="I55" s="113"/>
      <c r="J55" s="113"/>
      <c r="K55" s="117"/>
      <c r="L55" s="115"/>
      <c r="M55" s="116"/>
      <c r="N55" s="115"/>
      <c r="O55" s="115"/>
      <c r="P55" s="79"/>
    </row>
    <row r="56" spans="1:16" s="7" customFormat="1" ht="24.75" customHeight="1" outlineLevel="1" x14ac:dyDescent="0.25">
      <c r="A56" s="141">
        <v>9</v>
      </c>
      <c r="B56" s="111"/>
      <c r="C56" s="112"/>
      <c r="D56" s="110"/>
      <c r="E56" s="142"/>
      <c r="F56" s="142"/>
      <c r="G56" s="156" t="str">
        <f t="shared" si="3"/>
        <v/>
      </c>
      <c r="H56" s="114"/>
      <c r="I56" s="113"/>
      <c r="J56" s="113"/>
      <c r="K56" s="117"/>
      <c r="L56" s="115"/>
      <c r="M56" s="116"/>
      <c r="N56" s="115"/>
      <c r="O56" s="115"/>
      <c r="P56" s="79"/>
    </row>
    <row r="57" spans="1:16" s="7" customFormat="1" ht="24.75" customHeight="1" outlineLevel="1" x14ac:dyDescent="0.25">
      <c r="A57" s="141">
        <v>10</v>
      </c>
      <c r="B57" s="64"/>
      <c r="C57" s="65"/>
      <c r="D57" s="63"/>
      <c r="E57" s="142"/>
      <c r="F57" s="142"/>
      <c r="G57" s="156"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6"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6"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6" t="str">
        <f t="shared" si="3"/>
        <v/>
      </c>
      <c r="H91" s="120"/>
      <c r="I91" s="119"/>
      <c r="J91" s="119"/>
      <c r="K91" s="121"/>
      <c r="L91" s="122"/>
      <c r="M91" s="116"/>
      <c r="N91" s="122"/>
      <c r="O91" s="122"/>
      <c r="P91" s="79"/>
    </row>
    <row r="92" spans="1:16" s="7" customFormat="1" ht="24.75" customHeight="1" outlineLevel="1" x14ac:dyDescent="0.25">
      <c r="A92" s="140">
        <v>45</v>
      </c>
      <c r="B92" s="120"/>
      <c r="C92" s="122"/>
      <c r="D92" s="119"/>
      <c r="E92" s="142"/>
      <c r="F92" s="142"/>
      <c r="G92" s="156" t="str">
        <f t="shared" si="3"/>
        <v/>
      </c>
      <c r="H92" s="120"/>
      <c r="I92" s="119"/>
      <c r="J92" s="119"/>
      <c r="K92" s="121"/>
      <c r="L92" s="122"/>
      <c r="M92" s="116"/>
      <c r="N92" s="122"/>
      <c r="O92" s="122"/>
      <c r="P92" s="79"/>
    </row>
    <row r="93" spans="1:16" s="7" customFormat="1" ht="24.75" customHeight="1" outlineLevel="1" x14ac:dyDescent="0.25">
      <c r="A93" s="140">
        <v>46</v>
      </c>
      <c r="B93" s="120"/>
      <c r="C93" s="122"/>
      <c r="D93" s="119"/>
      <c r="E93" s="142"/>
      <c r="F93" s="142"/>
      <c r="G93" s="156" t="str">
        <f t="shared" si="3"/>
        <v/>
      </c>
      <c r="H93" s="120"/>
      <c r="I93" s="119"/>
      <c r="J93" s="119"/>
      <c r="K93" s="121"/>
      <c r="L93" s="122"/>
      <c r="M93" s="116"/>
      <c r="N93" s="122"/>
      <c r="O93" s="122"/>
      <c r="P93" s="79"/>
    </row>
    <row r="94" spans="1:16" s="7" customFormat="1" ht="24.75" customHeight="1" outlineLevel="1" x14ac:dyDescent="0.25">
      <c r="A94" s="140">
        <v>47</v>
      </c>
      <c r="B94" s="120"/>
      <c r="C94" s="122"/>
      <c r="D94" s="119"/>
      <c r="E94" s="142"/>
      <c r="F94" s="142"/>
      <c r="G94" s="156" t="str">
        <f t="shared" si="3"/>
        <v/>
      </c>
      <c r="H94" s="120"/>
      <c r="I94" s="119"/>
      <c r="J94" s="119"/>
      <c r="K94" s="121"/>
      <c r="L94" s="122"/>
      <c r="M94" s="116"/>
      <c r="N94" s="122"/>
      <c r="O94" s="122"/>
      <c r="P94" s="79"/>
    </row>
    <row r="95" spans="1:16" s="7" customFormat="1" ht="24.75" customHeight="1" outlineLevel="1" x14ac:dyDescent="0.25">
      <c r="A95" s="141">
        <v>48</v>
      </c>
      <c r="B95" s="120"/>
      <c r="C95" s="122"/>
      <c r="D95" s="119"/>
      <c r="E95" s="142"/>
      <c r="F95" s="142"/>
      <c r="G95" s="156" t="str">
        <f t="shared" si="3"/>
        <v/>
      </c>
      <c r="H95" s="120"/>
      <c r="I95" s="119"/>
      <c r="J95" s="119"/>
      <c r="K95" s="121"/>
      <c r="L95" s="122"/>
      <c r="M95" s="116"/>
      <c r="N95" s="122"/>
      <c r="O95" s="122"/>
      <c r="P95" s="79"/>
    </row>
    <row r="96" spans="1:16" s="7" customFormat="1" ht="24.75" customHeight="1" outlineLevel="1" x14ac:dyDescent="0.25">
      <c r="A96" s="141">
        <v>49</v>
      </c>
      <c r="B96" s="120"/>
      <c r="C96" s="122"/>
      <c r="D96" s="119"/>
      <c r="E96" s="142"/>
      <c r="F96" s="142"/>
      <c r="G96" s="156" t="str">
        <f t="shared" si="3"/>
        <v/>
      </c>
      <c r="H96" s="120"/>
      <c r="I96" s="119"/>
      <c r="J96" s="119"/>
      <c r="K96" s="121"/>
      <c r="L96" s="122"/>
      <c r="M96" s="116"/>
      <c r="N96" s="122"/>
      <c r="O96" s="122"/>
      <c r="P96" s="79"/>
    </row>
    <row r="97" spans="1:16" s="7" customFormat="1" ht="24.75" customHeight="1" outlineLevel="1" x14ac:dyDescent="0.25">
      <c r="A97" s="141">
        <v>50</v>
      </c>
      <c r="B97" s="120"/>
      <c r="C97" s="122"/>
      <c r="D97" s="119"/>
      <c r="E97" s="142"/>
      <c r="F97" s="142"/>
      <c r="G97" s="156" t="str">
        <f t="shared" si="3"/>
        <v/>
      </c>
      <c r="H97" s="120"/>
      <c r="I97" s="119"/>
      <c r="J97" s="119"/>
      <c r="K97" s="121"/>
      <c r="L97" s="122"/>
      <c r="M97" s="116"/>
      <c r="N97" s="122"/>
      <c r="O97" s="122"/>
      <c r="P97" s="79"/>
    </row>
    <row r="98" spans="1:16" s="7" customFormat="1" ht="24.75" customHeight="1" outlineLevel="1" x14ac:dyDescent="0.25">
      <c r="A98" s="141">
        <v>51</v>
      </c>
      <c r="B98" s="120"/>
      <c r="C98" s="122"/>
      <c r="D98" s="119"/>
      <c r="E98" s="142"/>
      <c r="F98" s="142"/>
      <c r="G98" s="156" t="str">
        <f t="shared" si="3"/>
        <v/>
      </c>
      <c r="H98" s="120"/>
      <c r="I98" s="119"/>
      <c r="J98" s="119"/>
      <c r="K98" s="121"/>
      <c r="L98" s="122"/>
      <c r="M98" s="116"/>
      <c r="N98" s="122"/>
      <c r="O98" s="122"/>
      <c r="P98" s="79"/>
    </row>
    <row r="99" spans="1:16" s="7" customFormat="1" ht="24.75" customHeight="1" outlineLevel="1" x14ac:dyDescent="0.25">
      <c r="A99" s="141">
        <v>52</v>
      </c>
      <c r="B99" s="120"/>
      <c r="C99" s="122"/>
      <c r="D99" s="119"/>
      <c r="E99" s="142"/>
      <c r="F99" s="142"/>
      <c r="G99" s="156" t="str">
        <f t="shared" si="3"/>
        <v/>
      </c>
      <c r="H99" s="120"/>
      <c r="I99" s="119"/>
      <c r="J99" s="119"/>
      <c r="K99" s="121"/>
      <c r="L99" s="122"/>
      <c r="M99" s="116"/>
      <c r="N99" s="122"/>
      <c r="O99" s="122"/>
      <c r="P99" s="79"/>
    </row>
    <row r="100" spans="1:16" s="7" customFormat="1" ht="24.75" customHeight="1" outlineLevel="1" x14ac:dyDescent="0.25">
      <c r="A100" s="141">
        <v>53</v>
      </c>
      <c r="B100" s="120"/>
      <c r="C100" s="122"/>
      <c r="D100" s="119"/>
      <c r="E100" s="142"/>
      <c r="F100" s="142"/>
      <c r="G100" s="156" t="str">
        <f t="shared" si="3"/>
        <v/>
      </c>
      <c r="H100" s="120"/>
      <c r="I100" s="119"/>
      <c r="J100" s="119"/>
      <c r="K100" s="121"/>
      <c r="L100" s="122"/>
      <c r="M100" s="116"/>
      <c r="N100" s="122"/>
      <c r="O100" s="122"/>
      <c r="P100" s="79"/>
    </row>
    <row r="101" spans="1:16" s="7" customFormat="1" ht="24.75" customHeight="1" outlineLevel="1" x14ac:dyDescent="0.25">
      <c r="A101" s="141">
        <v>54</v>
      </c>
      <c r="B101" s="120"/>
      <c r="C101" s="122"/>
      <c r="D101" s="119"/>
      <c r="E101" s="142"/>
      <c r="F101" s="142"/>
      <c r="G101" s="156" t="str">
        <f t="shared" si="3"/>
        <v/>
      </c>
      <c r="H101" s="120"/>
      <c r="I101" s="119"/>
      <c r="J101" s="119"/>
      <c r="K101" s="121"/>
      <c r="L101" s="122"/>
      <c r="M101" s="116"/>
      <c r="N101" s="122"/>
      <c r="O101" s="122"/>
      <c r="P101" s="79"/>
    </row>
    <row r="102" spans="1:16" s="7" customFormat="1" ht="24.75" customHeight="1" outlineLevel="1" x14ac:dyDescent="0.25">
      <c r="A102" s="141">
        <v>55</v>
      </c>
      <c r="B102" s="120"/>
      <c r="C102" s="122"/>
      <c r="D102" s="119"/>
      <c r="E102" s="142"/>
      <c r="F102" s="142"/>
      <c r="G102" s="156" t="str">
        <f t="shared" si="3"/>
        <v/>
      </c>
      <c r="H102" s="120"/>
      <c r="I102" s="119"/>
      <c r="J102" s="119"/>
      <c r="K102" s="121"/>
      <c r="L102" s="122"/>
      <c r="M102" s="116"/>
      <c r="N102" s="122"/>
      <c r="O102" s="122"/>
      <c r="P102" s="79"/>
    </row>
    <row r="103" spans="1:16" s="7" customFormat="1" ht="24.75" customHeight="1" outlineLevel="1" x14ac:dyDescent="0.25">
      <c r="A103" s="141">
        <v>56</v>
      </c>
      <c r="B103" s="120"/>
      <c r="C103" s="122"/>
      <c r="D103" s="119"/>
      <c r="E103" s="142"/>
      <c r="F103" s="142"/>
      <c r="G103" s="156" t="str">
        <f t="shared" si="3"/>
        <v/>
      </c>
      <c r="H103" s="120"/>
      <c r="I103" s="119"/>
      <c r="J103" s="119"/>
      <c r="K103" s="121"/>
      <c r="L103" s="122"/>
      <c r="M103" s="116"/>
      <c r="N103" s="122"/>
      <c r="O103" s="122"/>
      <c r="P103" s="79"/>
    </row>
    <row r="104" spans="1:16" s="7" customFormat="1" ht="24.75" customHeight="1" outlineLevel="1" x14ac:dyDescent="0.25">
      <c r="A104" s="141">
        <v>57</v>
      </c>
      <c r="B104" s="120"/>
      <c r="C104" s="122"/>
      <c r="D104" s="119"/>
      <c r="E104" s="142"/>
      <c r="F104" s="142"/>
      <c r="G104" s="156" t="str">
        <f t="shared" si="3"/>
        <v/>
      </c>
      <c r="H104" s="120"/>
      <c r="I104" s="119"/>
      <c r="J104" s="119"/>
      <c r="K104" s="121"/>
      <c r="L104" s="122"/>
      <c r="M104" s="116"/>
      <c r="N104" s="122"/>
      <c r="O104" s="122"/>
      <c r="P104" s="79"/>
    </row>
    <row r="105" spans="1:16" s="7" customFormat="1" ht="24.75" customHeight="1" outlineLevel="1" x14ac:dyDescent="0.25">
      <c r="A105" s="141">
        <v>58</v>
      </c>
      <c r="B105" s="120"/>
      <c r="C105" s="122"/>
      <c r="D105" s="119"/>
      <c r="E105" s="142"/>
      <c r="F105" s="142"/>
      <c r="G105" s="156" t="str">
        <f t="shared" si="3"/>
        <v/>
      </c>
      <c r="H105" s="120"/>
      <c r="I105" s="119"/>
      <c r="J105" s="119"/>
      <c r="K105" s="121"/>
      <c r="L105" s="122"/>
      <c r="M105" s="116"/>
      <c r="N105" s="122"/>
      <c r="O105" s="122"/>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8" t="s">
        <v>2686</v>
      </c>
      <c r="E114" s="142">
        <v>43879</v>
      </c>
      <c r="F114" s="142">
        <v>44196</v>
      </c>
      <c r="G114" s="156">
        <f>IF(AND(E114&lt;&gt;"",F114&lt;&gt;""),((F114-E114)/30),"")</f>
        <v>10.566666666666666</v>
      </c>
      <c r="H114" s="120" t="s">
        <v>2688</v>
      </c>
      <c r="I114" s="119" t="s">
        <v>1070</v>
      </c>
      <c r="J114" s="119" t="s">
        <v>1076</v>
      </c>
      <c r="K114" s="121">
        <v>2112303419</v>
      </c>
      <c r="L114" s="100">
        <f>+IF(AND(K114&gt;0,O114="Ejecución"),(K114/877802)*Tabla28[[#This Row],[% participación]],IF(AND(K114&gt;0,O114&lt;&gt;"Ejecución"),"-",""))</f>
        <v>2406.3552133624667</v>
      </c>
      <c r="M114" s="122" t="s">
        <v>1148</v>
      </c>
      <c r="N114" s="169">
        <v>1</v>
      </c>
      <c r="O114" s="158" t="s">
        <v>1150</v>
      </c>
      <c r="P114" s="78"/>
    </row>
    <row r="115" spans="1:16" s="6" customFormat="1" ht="24.75" customHeight="1" x14ac:dyDescent="0.25">
      <c r="A115" s="140">
        <v>2</v>
      </c>
      <c r="B115" s="157" t="s">
        <v>2665</v>
      </c>
      <c r="C115" s="159" t="s">
        <v>31</v>
      </c>
      <c r="D115" s="119" t="s">
        <v>2686</v>
      </c>
      <c r="E115" s="142">
        <v>43879</v>
      </c>
      <c r="F115" s="142">
        <v>44196</v>
      </c>
      <c r="G115" s="156">
        <f t="shared" ref="G115:G116" si="4">IF(AND(E115&lt;&gt;"",F115&lt;&gt;""),((F115-E115)/30),"")</f>
        <v>10.566666666666666</v>
      </c>
      <c r="H115" s="120" t="s">
        <v>2688</v>
      </c>
      <c r="I115" s="63" t="s">
        <v>1070</v>
      </c>
      <c r="J115" s="119" t="s">
        <v>1074</v>
      </c>
      <c r="K115" s="68"/>
      <c r="L115" s="100" t="str">
        <f>+IF(AND(K115&gt;0,O115="Ejecución"),(K115/877802)*Tabla28[[#This Row],[% participación]],IF(AND(K115&gt;0,O115&lt;&gt;"Ejecución"),"-",""))</f>
        <v/>
      </c>
      <c r="M115" s="65" t="s">
        <v>1148</v>
      </c>
      <c r="N115" s="169">
        <v>1</v>
      </c>
      <c r="O115" s="158" t="s">
        <v>1150</v>
      </c>
      <c r="P115" s="78"/>
    </row>
    <row r="116" spans="1:16" s="6" customFormat="1" ht="24.75" customHeight="1" x14ac:dyDescent="0.25">
      <c r="A116" s="140">
        <v>3</v>
      </c>
      <c r="B116" s="157" t="s">
        <v>2665</v>
      </c>
      <c r="C116" s="159" t="s">
        <v>31</v>
      </c>
      <c r="D116" s="119" t="s">
        <v>2687</v>
      </c>
      <c r="E116" s="142">
        <v>43879</v>
      </c>
      <c r="F116" s="142">
        <v>44196</v>
      </c>
      <c r="G116" s="156">
        <f t="shared" si="4"/>
        <v>10.566666666666666</v>
      </c>
      <c r="H116" s="120" t="s">
        <v>2689</v>
      </c>
      <c r="I116" s="119" t="s">
        <v>1070</v>
      </c>
      <c r="J116" s="119" t="s">
        <v>1076</v>
      </c>
      <c r="K116" s="68">
        <v>970792053</v>
      </c>
      <c r="L116" s="100">
        <f>+IF(AND(K116&gt;0,O116="Ejecución"),(K116/877802)*Tabla28[[#This Row],[% participación]],IF(AND(K116&gt;0,O116&lt;&gt;"Ejecución"),"-",""))</f>
        <v>1105.935111790586</v>
      </c>
      <c r="M116" s="65" t="s">
        <v>1148</v>
      </c>
      <c r="N116" s="169">
        <v>1</v>
      </c>
      <c r="O116" s="158" t="s">
        <v>1150</v>
      </c>
      <c r="P116" s="78"/>
    </row>
    <row r="117" spans="1:16" s="6" customFormat="1" ht="24.75" customHeight="1" outlineLevel="1" x14ac:dyDescent="0.25">
      <c r="A117" s="140">
        <v>4</v>
      </c>
      <c r="B117" s="157" t="s">
        <v>2665</v>
      </c>
      <c r="C117" s="159" t="s">
        <v>31</v>
      </c>
      <c r="D117" s="119" t="s">
        <v>2694</v>
      </c>
      <c r="E117" s="142">
        <v>44166</v>
      </c>
      <c r="F117" s="142">
        <v>44773</v>
      </c>
      <c r="G117" s="156">
        <f t="shared" ref="G117:G159" si="5">IF(AND(E117&lt;&gt;"",F117&lt;&gt;""),((F117-E117)/30),"")</f>
        <v>20.233333333333334</v>
      </c>
      <c r="H117" s="120" t="s">
        <v>2695</v>
      </c>
      <c r="I117" s="119" t="s">
        <v>1070</v>
      </c>
      <c r="J117" s="119" t="s">
        <v>1072</v>
      </c>
      <c r="K117" s="68">
        <v>457046737</v>
      </c>
      <c r="L117" s="100">
        <f>+IF(AND(K117&gt;0,O117="Ejecución"),(K117/877802)*Tabla28[[#This Row],[% participación]],IF(AND(K117&gt;0,O117&lt;&gt;"Ejecución"),"-",""))</f>
        <v>520.67178817090871</v>
      </c>
      <c r="M117" s="65" t="s">
        <v>1148</v>
      </c>
      <c r="N117" s="169">
        <v>1</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122"/>
      <c r="N118" s="169"/>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122"/>
      <c r="N119" s="169"/>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122"/>
      <c r="N120" s="169"/>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122"/>
      <c r="N121" s="169"/>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122"/>
      <c r="N122" s="169" t="str">
        <f t="shared" ref="N122:N160" si="6">+IF(M122="No",1,IF(M122="Si","Ingrese %",""))</f>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122"/>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122"/>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122"/>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26</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3"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0"/>
      <c r="Z178" s="161" t="str">
        <f>IF(Y178&gt;0,SUM(E180+Y178),"")</f>
        <v/>
      </c>
      <c r="AA178" s="19"/>
      <c r="AB178" s="19"/>
    </row>
    <row r="179" spans="1:28" ht="23.25" x14ac:dyDescent="0.25">
      <c r="A179" s="9"/>
      <c r="B179" s="190" t="s">
        <v>2669</v>
      </c>
      <c r="C179" s="190"/>
      <c r="D179" s="190"/>
      <c r="E179" s="167">
        <v>0.02</v>
      </c>
      <c r="F179" s="166">
        <v>0.03</v>
      </c>
      <c r="G179" s="161">
        <f>IF(F179&gt;0,SUM(E179+F179),"")</f>
        <v>0.05</v>
      </c>
      <c r="H179" s="5"/>
      <c r="I179" s="190" t="s">
        <v>2671</v>
      </c>
      <c r="J179" s="190"/>
      <c r="K179" s="190"/>
      <c r="L179" s="190"/>
      <c r="M179" s="168">
        <v>0.05</v>
      </c>
      <c r="O179" s="8"/>
      <c r="Q179" s="19"/>
      <c r="R179" s="155">
        <f>IF(M179&gt;0,SUM(L179+M179),"")</f>
        <v>0.05</v>
      </c>
      <c r="T179" s="19"/>
      <c r="U179" s="236" t="s">
        <v>1166</v>
      </c>
      <c r="V179" s="236"/>
      <c r="W179" s="236"/>
      <c r="X179" s="24">
        <v>0.02</v>
      </c>
      <c r="Y179" s="160"/>
      <c r="Z179" s="161" t="str">
        <f>IF(Y179&gt;0,SUM(E181+Y179),"")</f>
        <v/>
      </c>
      <c r="AA179" s="19"/>
      <c r="AB179" s="19"/>
    </row>
    <row r="180" spans="1:28" ht="23.25" hidden="1" x14ac:dyDescent="0.25">
      <c r="A180" s="9"/>
      <c r="B180" s="176"/>
      <c r="C180" s="176"/>
      <c r="D180" s="176"/>
      <c r="E180" s="165"/>
      <c r="H180" s="5"/>
      <c r="I180" s="176"/>
      <c r="J180" s="176"/>
      <c r="K180" s="176"/>
      <c r="L180" s="176"/>
      <c r="M180" s="5"/>
      <c r="O180" s="8"/>
      <c r="Q180" s="19"/>
      <c r="R180" s="155" t="str">
        <f>IF(S180&gt;0,SUM(L180+S180),"")</f>
        <v/>
      </c>
      <c r="S180" s="160"/>
      <c r="T180" s="19"/>
      <c r="U180" s="236" t="s">
        <v>1167</v>
      </c>
      <c r="V180" s="236"/>
      <c r="W180" s="236"/>
      <c r="X180" s="24">
        <v>0.03</v>
      </c>
      <c r="Y180" s="160"/>
      <c r="Z180" s="161" t="str">
        <f>IF(Y180&gt;0,SUM(E182+Y180),"")</f>
        <v/>
      </c>
      <c r="AA180" s="19"/>
      <c r="AB180" s="19"/>
    </row>
    <row r="181" spans="1:28" ht="23.25" hidden="1" x14ac:dyDescent="0.25">
      <c r="A181" s="9"/>
      <c r="B181" s="176"/>
      <c r="C181" s="176"/>
      <c r="D181" s="176"/>
      <c r="E181" s="165"/>
      <c r="H181" s="5"/>
      <c r="I181" s="176"/>
      <c r="J181" s="176"/>
      <c r="K181" s="176"/>
      <c r="L181" s="176"/>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6"/>
      <c r="C182" s="176"/>
      <c r="D182" s="176"/>
      <c r="E182" s="165"/>
      <c r="H182" s="5"/>
      <c r="I182" s="176"/>
      <c r="J182" s="176"/>
      <c r="K182" s="176"/>
      <c r="L182" s="176"/>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0.05</v>
      </c>
      <c r="D185" s="91" t="s">
        <v>2628</v>
      </c>
      <c r="E185" s="94">
        <f>+(C185*SUM(K20:K35))</f>
        <v>20278180</v>
      </c>
      <c r="F185" s="92"/>
      <c r="G185" s="93"/>
      <c r="H185" s="88"/>
      <c r="I185" s="90" t="s">
        <v>2627</v>
      </c>
      <c r="J185" s="162">
        <f>+SUM(M179:M183)</f>
        <v>0.05</v>
      </c>
      <c r="K185" s="235" t="s">
        <v>2628</v>
      </c>
      <c r="L185" s="235"/>
      <c r="M185" s="94">
        <f>+J185*(SUM(K20:K35))</f>
        <v>20278180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4" t="s">
        <v>2636</v>
      </c>
      <c r="C192" s="194"/>
      <c r="E192" s="5" t="s">
        <v>20</v>
      </c>
      <c r="H192" s="26" t="s">
        <v>24</v>
      </c>
      <c r="J192" s="5" t="s">
        <v>2637</v>
      </c>
      <c r="K192" s="5"/>
      <c r="M192" s="5"/>
      <c r="N192" s="5"/>
      <c r="O192" s="8"/>
      <c r="Q192" s="151"/>
      <c r="R192" s="152"/>
      <c r="S192" s="152"/>
      <c r="T192" s="151"/>
    </row>
    <row r="193" spans="1:18" x14ac:dyDescent="0.25">
      <c r="A193" s="9"/>
      <c r="C193" s="124">
        <v>39839</v>
      </c>
      <c r="D193" s="5"/>
      <c r="E193" s="123">
        <v>23</v>
      </c>
      <c r="F193" s="5"/>
      <c r="G193" s="5"/>
      <c r="H193" s="144" t="s">
        <v>2690</v>
      </c>
      <c r="J193" s="5"/>
      <c r="K193" s="124">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2691</v>
      </c>
      <c r="J211" s="27" t="s">
        <v>2622</v>
      </c>
      <c r="K211" s="145" t="s">
        <v>2691</v>
      </c>
      <c r="L211" s="21"/>
      <c r="M211" s="21"/>
      <c r="N211" s="21"/>
      <c r="O211" s="8"/>
    </row>
    <row r="212" spans="1:15" x14ac:dyDescent="0.25">
      <c r="A212" s="9"/>
      <c r="B212" s="27" t="s">
        <v>2619</v>
      </c>
      <c r="C212" s="144" t="s">
        <v>2690</v>
      </c>
      <c r="D212" s="21"/>
      <c r="G212" s="27" t="s">
        <v>2621</v>
      </c>
      <c r="H212" s="145" t="s">
        <v>2692</v>
      </c>
      <c r="J212" s="27" t="s">
        <v>2623</v>
      </c>
      <c r="K212" s="144"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30:D160 M126:M160 G114:G121 L106:L107 G123:J160 L83:L90 G48:G90 B83:B90 G122 I122:J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Ian Santiago</cp:lastModifiedBy>
  <cp:lastPrinted>2020-11-20T15:12:35Z</cp:lastPrinted>
  <dcterms:created xsi:type="dcterms:W3CDTF">2020-10-14T21:57:42Z</dcterms:created>
  <dcterms:modified xsi:type="dcterms:W3CDTF">2020-12-29T23:22:20Z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