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<sst xmlns="http://schemas.openxmlformats.org/spreadsheetml/2006/main" count="3375" uniqueCount="2746">
  <si>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</si>
  <si>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</si>
  <si>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</si>
  <si>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</si>
  <si>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</si>
  <si>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</si>
  <si>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</si>
  <si>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</si>
  <si>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</si>
  <si>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2021-52-20000105.0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</si>
  <si>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</si>
  <si>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</si>
  <si>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</si>
  <si>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</si>
  <si>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</si>
  <si>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</si>
  <si>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</si>
  <si>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</si>
  <si>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</si>
  <si>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</si>
  <si>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</si>
  <si>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</si>
  <si>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</si>
  <si>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</si>
  <si>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</si>
  <si>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</si>
  <si>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ALDANA</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</si>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</sst>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3" formatCode="_-* #,##0.00_-;\-* #,##0.00_-;_-* &quot;-&quot;??_-;_-@_-"/>
    <numFmt numFmtId="41" formatCode="_-* #,##0_-;\-* #,##0_-;_-* &quot;-&quot;_-;_-@_-"/>
    <numFmt numFmtId="44" formatCode="_-&quot;£&quot;* #,##0.00_-;\-&quot;£&quot;* #,##0.00_-;_-&quot;£&quot;* &quot;-&quot;??_-;_-@_-"/>
    <numFmt numFmtId="176" formatCode="_-* #,##0\ &quot;€&quot;_-;\-* #,##0\ &quot;€&quot;_-;_-* &quot;-&quot;\ &quot;€&quot;_-;_-@_-"/>
    <numFmt numFmtId="177" formatCode="d/mm/yyyy;@"/>
    <numFmt numFmtId="178" formatCode="0.0"/>
    <numFmt numFmtId="179" formatCode="[$$-240A]\ #,##0;\-[$$-240A]\ #,##0"/>
    <numFmt numFmtId="180" formatCode="#,##0.0"/>
    <numFmt numFmtId="181" formatCode="0.0%"/>
    <numFmt numFmtId="182" formatCode="[$$-240A]\ #,##0"/>
  </numFmts>
  <fonts count="49">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sz val="9"/>
      <color theme="1"/>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5"/>
      <color theme="3"/>
      <name val="Calibri"/>
      <charset val="134"/>
      <scheme val="minor"/>
    </font>
    <font>
      <sz val="11"/>
      <color theme="1"/>
      <name val="Calibri"/>
      <charset val="134"/>
      <scheme val="minor"/>
    </font>
    <font>
      <b/>
      <sz val="11"/>
      <color theme="3"/>
      <name val="Calibri"/>
      <charset val="134"/>
      <scheme val="minor"/>
    </font>
    <font>
      <sz val="11"/>
      <color rgb="FFFF0000"/>
      <name val="Calibri"/>
      <charset val="0"/>
      <scheme val="minor"/>
    </font>
    <font>
      <sz val="11"/>
      <color theme="0"/>
      <name val="Calibri"/>
      <charset val="0"/>
      <scheme val="minor"/>
    </font>
    <font>
      <b/>
      <sz val="11"/>
      <color rgb="FFFFFFFF"/>
      <name val="Calibri"/>
      <charset val="0"/>
      <scheme val="minor"/>
    </font>
    <font>
      <sz val="11"/>
      <color theme="1"/>
      <name val="Calibri"/>
      <charset val="0"/>
      <scheme val="minor"/>
    </font>
    <font>
      <u/>
      <sz val="11"/>
      <color rgb="FF800080"/>
      <name val="Calibri"/>
      <charset val="0"/>
      <scheme val="minor"/>
    </font>
    <font>
      <sz val="11"/>
      <color rgb="FFFA7D00"/>
      <name val="Calibri"/>
      <charset val="0"/>
      <scheme val="minor"/>
    </font>
    <font>
      <b/>
      <sz val="11"/>
      <color rgb="FFFA7D00"/>
      <name val="Calibri"/>
      <charset val="0"/>
      <scheme val="minor"/>
    </font>
    <font>
      <b/>
      <sz val="11"/>
      <color rgb="FF3F3F3F"/>
      <name val="Calibri"/>
      <charset val="0"/>
      <scheme val="minor"/>
    </font>
    <font>
      <sz val="10"/>
      <name val="Arial"/>
      <charset val="134"/>
    </font>
    <font>
      <b/>
      <sz val="18"/>
      <color theme="3"/>
      <name val="Calibri"/>
      <charset val="134"/>
      <scheme val="minor"/>
    </font>
    <font>
      <b/>
      <sz val="13"/>
      <color theme="3"/>
      <name val="Calibri"/>
      <charset val="134"/>
      <scheme val="minor"/>
    </font>
    <font>
      <i/>
      <sz val="11"/>
      <color rgb="FF7F7F7F"/>
      <name val="Calibri"/>
      <charset val="0"/>
      <scheme val="minor"/>
    </font>
    <font>
      <sz val="11"/>
      <color rgb="FF006100"/>
      <name val="Calibri"/>
      <charset val="0"/>
      <scheme val="minor"/>
    </font>
    <font>
      <sz val="11"/>
      <color rgb="FF3F3F76"/>
      <name val="Calibri"/>
      <charset val="0"/>
      <scheme val="minor"/>
    </font>
    <font>
      <b/>
      <sz val="11"/>
      <color theme="1"/>
      <name val="Calibri"/>
      <charset val="0"/>
      <scheme val="minor"/>
    </font>
    <font>
      <sz val="11"/>
      <color rgb="FF9C0006"/>
      <name val="Calibri"/>
      <charset val="0"/>
      <scheme val="minor"/>
    </font>
    <font>
      <sz val="11"/>
      <color rgb="FF9C6500"/>
      <name val="Calibri"/>
      <charset val="0"/>
      <scheme val="minor"/>
    </font>
    <font>
      <i/>
      <sz val="9"/>
      <color theme="1"/>
      <name val="Calibri"/>
      <charset val="134"/>
      <scheme val="minor"/>
    </font>
  </fonts>
  <fills count="41">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9" tint="0.599993896298105"/>
        <bgColor indexed="64"/>
      </patternFill>
    </fill>
    <fill>
      <patternFill patternType="solid">
        <fgColor rgb="FFFFFFCC"/>
        <bgColor indexed="64"/>
      </patternFill>
    </fill>
    <fill>
      <patternFill patternType="solid">
        <fgColor theme="4"/>
        <bgColor indexed="64"/>
      </patternFill>
    </fill>
    <fill>
      <patternFill patternType="solid">
        <fgColor rgb="FFA5A5A5"/>
        <bgColor indexed="64"/>
      </patternFill>
    </fill>
    <fill>
      <patternFill patternType="solid">
        <fgColor theme="4" tint="0.599993896298105"/>
        <bgColor indexed="64"/>
      </patternFill>
    </fill>
    <fill>
      <patternFill patternType="solid">
        <fgColor theme="9"/>
        <bgColor indexed="64"/>
      </patternFill>
    </fill>
    <fill>
      <patternFill patternType="solid">
        <fgColor theme="8"/>
        <bgColor indexed="64"/>
      </patternFill>
    </fill>
    <fill>
      <patternFill patternType="solid">
        <fgColor rgb="FFF2F2F2"/>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theme="6"/>
        <bgColor indexed="64"/>
      </patternFill>
    </fill>
    <fill>
      <patternFill patternType="solid">
        <fgColor theme="5"/>
        <bgColor indexed="64"/>
      </patternFill>
    </fill>
    <fill>
      <patternFill patternType="solid">
        <fgColor theme="4" tint="0.799981688894314"/>
        <bgColor indexed="64"/>
      </patternFill>
    </fill>
    <fill>
      <patternFill patternType="solid">
        <fgColor rgb="FFFFCC99"/>
        <bgColor indexed="64"/>
      </patternFill>
    </fill>
    <fill>
      <patternFill patternType="solid">
        <fgColor theme="4" tint="0.399975585192419"/>
        <bgColor indexed="64"/>
      </patternFill>
    </fill>
    <fill>
      <patternFill patternType="solid">
        <fgColor theme="7"/>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rgb="FFFFC7CE"/>
        <bgColor indexed="64"/>
      </patternFill>
    </fill>
    <fill>
      <patternFill patternType="solid">
        <fgColor theme="5" tint="0.599993896298105"/>
        <bgColor indexed="64"/>
      </patternFill>
    </fill>
    <fill>
      <patternFill patternType="solid">
        <fgColor rgb="FFFFEB9C"/>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599993896298105"/>
        <bgColor indexed="64"/>
      </patternFill>
    </fill>
  </fills>
  <borders count="48">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xf numFmtId="0" fontId="30" fillId="0" borderId="42" applyNumberFormat="0" applyFill="0" applyAlignment="0" applyProtection="0">
      <alignment vertical="center"/>
    </xf>
    <xf numFmtId="176" fontId="0" fillId="0" borderId="0" applyFont="0" applyFill="0" applyBorder="0" applyAlignment="0" applyProtection="0"/>
    <xf numFmtId="0" fontId="34" fillId="13" borderId="0" applyNumberFormat="0" applyBorder="0" applyAlignment="0" applyProtection="0">
      <alignment vertical="center"/>
    </xf>
    <xf numFmtId="41" fontId="29" fillId="0" borderId="0" applyFont="0" applyFill="0" applyBorder="0" applyAlignment="0" applyProtection="0">
      <alignment vertical="center"/>
    </xf>
    <xf numFmtId="44" fontId="29" fillId="0" borderId="0" applyFont="0" applyFill="0" applyBorder="0" applyAlignment="0" applyProtection="0">
      <alignment vertical="center"/>
    </xf>
    <xf numFmtId="43" fontId="29"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5" fillId="0" borderId="0" applyNumberFormat="0" applyFill="0" applyBorder="0" applyAlignment="0" applyProtection="0">
      <alignment vertical="center"/>
    </xf>
    <xf numFmtId="0" fontId="38" fillId="16" borderId="46" applyNumberFormat="0" applyAlignment="0" applyProtection="0">
      <alignment vertical="center"/>
    </xf>
    <xf numFmtId="0" fontId="29" fillId="10" borderId="41" applyNumberFormat="0" applyFont="0" applyAlignment="0" applyProtection="0">
      <alignment vertical="center"/>
    </xf>
    <xf numFmtId="0" fontId="41" fillId="0" borderId="40" applyNumberFormat="0" applyFill="0" applyAlignment="0" applyProtection="0">
      <alignment vertical="center"/>
    </xf>
    <xf numFmtId="0" fontId="31"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8" fillId="0" borderId="40" applyNumberFormat="0" applyFill="0" applyAlignment="0" applyProtection="0">
      <alignment vertical="center"/>
    </xf>
    <xf numFmtId="0" fontId="30" fillId="0" borderId="0" applyNumberFormat="0" applyFill="0" applyBorder="0" applyAlignment="0" applyProtection="0">
      <alignment vertical="center"/>
    </xf>
    <xf numFmtId="0" fontId="44" fillId="26" borderId="45" applyNumberFormat="0" applyAlignment="0" applyProtection="0">
      <alignment vertical="center"/>
    </xf>
    <xf numFmtId="0" fontId="37" fillId="16" borderId="45" applyNumberFormat="0" applyAlignment="0" applyProtection="0">
      <alignment vertical="center"/>
    </xf>
    <xf numFmtId="0" fontId="33" fillId="12" borderId="43" applyNumberFormat="0" applyAlignment="0" applyProtection="0">
      <alignment vertical="center"/>
    </xf>
    <xf numFmtId="0" fontId="36" fillId="0" borderId="44" applyNumberFormat="0" applyFill="0" applyAlignment="0" applyProtection="0">
      <alignment vertical="center"/>
    </xf>
    <xf numFmtId="0" fontId="45" fillId="0" borderId="47" applyNumberFormat="0" applyFill="0" applyAlignment="0" applyProtection="0">
      <alignment vertical="center"/>
    </xf>
    <xf numFmtId="0" fontId="43" fillId="22" borderId="0" applyNumberFormat="0" applyBorder="0" applyAlignment="0" applyProtection="0">
      <alignment vertical="center"/>
    </xf>
    <xf numFmtId="0" fontId="34" fillId="30" borderId="0" applyNumberFormat="0" applyBorder="0" applyAlignment="0" applyProtection="0">
      <alignment vertical="center"/>
    </xf>
    <xf numFmtId="0" fontId="46" fillId="31" borderId="0" applyNumberFormat="0" applyBorder="0" applyAlignment="0" applyProtection="0">
      <alignment vertical="center"/>
    </xf>
    <xf numFmtId="0" fontId="47" fillId="33" borderId="0" applyNumberFormat="0" applyBorder="0" applyAlignment="0" applyProtection="0">
      <alignment vertical="center"/>
    </xf>
    <xf numFmtId="0" fontId="34" fillId="35" borderId="0" applyNumberFormat="0" applyBorder="0" applyAlignment="0" applyProtection="0">
      <alignment vertical="center"/>
    </xf>
    <xf numFmtId="0" fontId="32" fillId="11" borderId="0" applyNumberFormat="0" applyBorder="0" applyAlignment="0" applyProtection="0">
      <alignment vertical="center"/>
    </xf>
    <xf numFmtId="0" fontId="34" fillId="25" borderId="0" applyNumberFormat="0" applyBorder="0" applyAlignment="0" applyProtection="0">
      <alignment vertical="center"/>
    </xf>
    <xf numFmtId="0" fontId="32" fillId="27" borderId="0" applyNumberFormat="0" applyBorder="0" applyAlignment="0" applyProtection="0">
      <alignment vertical="center"/>
    </xf>
    <xf numFmtId="0" fontId="34" fillId="36" borderId="0" applyNumberFormat="0" applyBorder="0" applyAlignment="0" applyProtection="0">
      <alignment vertical="center"/>
    </xf>
    <xf numFmtId="0" fontId="32" fillId="24" borderId="0" applyNumberFormat="0" applyBorder="0" applyAlignment="0" applyProtection="0">
      <alignment vertical="center"/>
    </xf>
    <xf numFmtId="0" fontId="34" fillId="37" borderId="0" applyNumberFormat="0" applyBorder="0" applyAlignment="0" applyProtection="0">
      <alignment vertical="center"/>
    </xf>
    <xf numFmtId="0" fontId="34" fillId="32"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4" fillId="34" borderId="0" applyNumberFormat="0" applyBorder="0" applyAlignment="0" applyProtection="0">
      <alignment vertical="center"/>
    </xf>
    <xf numFmtId="0" fontId="34" fillId="18" borderId="0" applyNumberFormat="0" applyBorder="0" applyAlignment="0" applyProtection="0">
      <alignment vertical="center"/>
    </xf>
    <xf numFmtId="0" fontId="32" fillId="29" borderId="0" applyNumberFormat="0" applyBorder="0" applyAlignment="0" applyProtection="0">
      <alignment vertical="center"/>
    </xf>
    <xf numFmtId="0" fontId="32" fillId="28" borderId="0" applyNumberFormat="0" applyBorder="0" applyAlignment="0" applyProtection="0">
      <alignment vertical="center"/>
    </xf>
    <xf numFmtId="0" fontId="34" fillId="17" borderId="0" applyNumberFormat="0" applyBorder="0" applyAlignment="0" applyProtection="0">
      <alignment vertical="center"/>
    </xf>
    <xf numFmtId="0" fontId="34" fillId="40" borderId="0" applyNumberFormat="0" applyBorder="0" applyAlignment="0" applyProtection="0">
      <alignment vertical="center"/>
    </xf>
    <xf numFmtId="0" fontId="32" fillId="20" borderId="0" applyNumberFormat="0" applyBorder="0" applyAlignment="0" applyProtection="0">
      <alignment vertical="center"/>
    </xf>
    <xf numFmtId="0" fontId="32" fillId="15" borderId="0" applyNumberFormat="0" applyBorder="0" applyAlignment="0" applyProtection="0">
      <alignment vertical="center"/>
    </xf>
    <xf numFmtId="0" fontId="32" fillId="19" borderId="0" applyNumberFormat="0" applyBorder="0" applyAlignment="0" applyProtection="0">
      <alignment vertical="center"/>
    </xf>
    <xf numFmtId="0" fontId="32" fillId="14" borderId="0" applyNumberFormat="0" applyBorder="0" applyAlignment="0" applyProtection="0">
      <alignment vertical="center"/>
    </xf>
    <xf numFmtId="0" fontId="34" fillId="39" borderId="0" applyNumberFormat="0" applyBorder="0" applyAlignment="0" applyProtection="0">
      <alignment vertical="center"/>
    </xf>
    <xf numFmtId="0" fontId="39" fillId="0" borderId="0"/>
    <xf numFmtId="0" fontId="32" fillId="38" borderId="0" applyNumberFormat="0" applyBorder="0" applyAlignment="0" applyProtection="0">
      <alignment vertical="center"/>
    </xf>
  </cellStyleXfs>
  <cellXfs count="235">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49" fontId="19" fillId="5" borderId="35" xfId="0" applyNumberFormat="1" applyFont="1" applyFill="1" applyBorder="1" applyAlignment="1" applyProtection="1">
      <alignment horizontal="center" vertical="center"/>
      <protection locked="0"/>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49" fontId="19" fillId="5" borderId="35" xfId="0" applyNumberFormat="1" applyFont="1" applyFill="1" applyBorder="1" applyAlignment="1" applyProtection="1">
      <alignment vertical="center"/>
      <protection locked="0"/>
    </xf>
    <xf numFmtId="179" fontId="19" fillId="5" borderId="35" xfId="2" applyNumberFormat="1" applyFont="1" applyFill="1" applyBorder="1" applyAlignment="1" applyProtection="1">
      <alignment vertical="center"/>
      <protection locked="0"/>
    </xf>
    <xf numFmtId="49" fontId="19" fillId="9" borderId="35" xfId="0" applyNumberFormat="1" applyFont="1" applyFill="1" applyBorder="1" applyAlignment="1" applyProtection="1">
      <alignment horizontal="center" vertical="center"/>
      <protection locked="0"/>
    </xf>
    <xf numFmtId="9" fontId="19" fillId="5" borderId="35" xfId="7" applyFont="1" applyFill="1" applyBorder="1" applyAlignment="1" applyProtection="1">
      <alignment horizontal="center" vertical="center"/>
      <protection locked="0"/>
    </xf>
    <xf numFmtId="179" fontId="19" fillId="5" borderId="35" xfId="2" applyNumberFormat="1" applyFont="1" applyFill="1" applyBorder="1" applyAlignment="1" applyProtection="1">
      <alignment horizontal="center"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6"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20"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8"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6" xfId="0" applyFont="1" applyFill="1" applyBorder="1" applyAlignment="1">
      <alignment horizontal="center" vertical="center"/>
    </xf>
    <xf numFmtId="0" fontId="0" fillId="0" borderId="39" xfId="0" applyBorder="1" applyAlignment="1">
      <alignment horizontal="left" vertical="center"/>
    </xf>
    <xf numFmtId="9" fontId="0" fillId="0" borderId="39"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1"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22" fillId="0" borderId="5" xfId="0" applyFont="1" applyBorder="1" applyAlignment="1">
      <alignment horizontal="justify" vertical="center" wrapText="1"/>
    </xf>
    <xf numFmtId="0" fontId="23" fillId="0" borderId="4" xfId="0" applyFont="1" applyBorder="1" applyAlignment="1">
      <alignment horizontal="justify" vertical="center" wrapText="1"/>
    </xf>
    <xf numFmtId="0" fontId="23"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9"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1"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4"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5" fillId="0" borderId="0" xfId="0" applyFont="1" applyFill="1" applyBorder="1" applyAlignment="1">
      <alignment vertical="center"/>
    </xf>
    <xf numFmtId="0" fontId="26"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7"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PageLayoutView="40" zoomScaleSheetLayoutView="40" topLeftCell="A7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4471498650</v>
      </c>
      <c r="L20" s="102"/>
      <c r="M20" s="102">
        <v>44561</v>
      </c>
      <c r="N20" s="103">
        <f>+(M20-L20)/30</f>
        <v>1485.36666666667</v>
      </c>
      <c r="O20" s="104"/>
      <c r="U20" s="125"/>
      <c r="V20" s="126">
        <f ca="1">NOW()</f>
        <v>44194.9215972222</v>
      </c>
      <c r="W20" s="126">
        <f ca="1">NOW()</f>
        <v>44194.9215972222</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6">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6">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129" t="s">
        <v>106</v>
      </c>
      <c r="I73" s="137" t="s">
        <v>11</v>
      </c>
      <c r="J73" s="137" t="s">
        <v>108</v>
      </c>
      <c r="K73" s="138">
        <v>823736260</v>
      </c>
      <c r="L73" s="139" t="s">
        <v>50</v>
      </c>
      <c r="M73" s="140">
        <f t="shared" si="2"/>
        <v>1</v>
      </c>
      <c r="N73" s="139" t="s">
        <v>104</v>
      </c>
      <c r="O73" s="139" t="s">
        <v>50</v>
      </c>
      <c r="P73" s="122"/>
    </row>
    <row r="74" s="8" customFormat="1" ht="24.75" customHeight="1" outlineLevel="1" spans="1:16">
      <c r="A74" s="74">
        <v>27</v>
      </c>
      <c r="B74" s="69" t="s">
        <v>101</v>
      </c>
      <c r="C74" s="70" t="s">
        <v>46</v>
      </c>
      <c r="D74" s="71" t="s">
        <v>107</v>
      </c>
      <c r="E74" s="72">
        <v>43922</v>
      </c>
      <c r="F74" s="72">
        <v>44165</v>
      </c>
      <c r="G74" s="73">
        <f t="shared" si="4"/>
        <v>8.1</v>
      </c>
      <c r="H74" s="129" t="s">
        <v>106</v>
      </c>
      <c r="I74" s="137" t="s">
        <v>11</v>
      </c>
      <c r="J74" s="137" t="s">
        <v>109</v>
      </c>
      <c r="K74" s="141">
        <v>296944787</v>
      </c>
      <c r="L74" s="139" t="s">
        <v>50</v>
      </c>
      <c r="M74" s="140">
        <f t="shared" si="2"/>
        <v>1</v>
      </c>
      <c r="N74" s="139" t="s">
        <v>104</v>
      </c>
      <c r="O74" s="139" t="s">
        <v>50</v>
      </c>
      <c r="P74" s="122"/>
    </row>
    <row r="75" s="8" customFormat="1" ht="24.75" customHeight="1" outlineLevel="1" spans="1:16">
      <c r="A75" s="74">
        <v>28</v>
      </c>
      <c r="B75" s="69" t="s">
        <v>101</v>
      </c>
      <c r="C75" s="70" t="s">
        <v>46</v>
      </c>
      <c r="D75" s="71" t="s">
        <v>110</v>
      </c>
      <c r="E75" s="72">
        <v>43922</v>
      </c>
      <c r="F75" s="72">
        <v>44165</v>
      </c>
      <c r="G75" s="73">
        <f t="shared" si="4"/>
        <v>8.1</v>
      </c>
      <c r="H75" s="129" t="s">
        <v>106</v>
      </c>
      <c r="I75" s="137" t="s">
        <v>11</v>
      </c>
      <c r="J75" s="137" t="s">
        <v>88</v>
      </c>
      <c r="K75" s="138">
        <v>864021129</v>
      </c>
      <c r="L75" s="139" t="s">
        <v>50</v>
      </c>
      <c r="M75" s="140">
        <f t="shared" si="2"/>
        <v>1</v>
      </c>
      <c r="N75" s="139" t="s">
        <v>104</v>
      </c>
      <c r="O75" s="139" t="s">
        <v>50</v>
      </c>
      <c r="P75" s="122"/>
    </row>
    <row r="76" s="8" customFormat="1" ht="24.75" customHeight="1" outlineLevel="1" spans="1:16">
      <c r="A76" s="74">
        <v>29</v>
      </c>
      <c r="B76" s="69" t="s">
        <v>101</v>
      </c>
      <c r="C76" s="70" t="s">
        <v>46</v>
      </c>
      <c r="D76" s="71" t="s">
        <v>110</v>
      </c>
      <c r="E76" s="72">
        <v>43922</v>
      </c>
      <c r="F76" s="72">
        <v>44165</v>
      </c>
      <c r="G76" s="73">
        <f t="shared" si="4"/>
        <v>8.1</v>
      </c>
      <c r="H76" s="129" t="s">
        <v>106</v>
      </c>
      <c r="I76" s="137" t="s">
        <v>11</v>
      </c>
      <c r="J76" s="137" t="s">
        <v>111</v>
      </c>
      <c r="K76" s="141">
        <v>259206338</v>
      </c>
      <c r="L76" s="139" t="s">
        <v>50</v>
      </c>
      <c r="M76" s="140">
        <f t="shared" si="2"/>
        <v>1</v>
      </c>
      <c r="N76" s="139" t="s">
        <v>104</v>
      </c>
      <c r="O76" s="139" t="s">
        <v>50</v>
      </c>
      <c r="P76" s="122"/>
    </row>
    <row r="77" s="8" customFormat="1" ht="24.75" customHeight="1" outlineLevel="1" spans="1:16">
      <c r="A77" s="74">
        <v>30</v>
      </c>
      <c r="B77" s="69" t="s">
        <v>101</v>
      </c>
      <c r="C77" s="70" t="s">
        <v>46</v>
      </c>
      <c r="D77" s="71" t="s">
        <v>110</v>
      </c>
      <c r="E77" s="72">
        <v>43922</v>
      </c>
      <c r="F77" s="72">
        <v>44165</v>
      </c>
      <c r="G77" s="73">
        <f t="shared" si="4"/>
        <v>8.1</v>
      </c>
      <c r="H77" s="129" t="s">
        <v>106</v>
      </c>
      <c r="I77" s="137" t="s">
        <v>11</v>
      </c>
      <c r="J77" s="137" t="s">
        <v>112</v>
      </c>
      <c r="K77" s="141">
        <v>587534369</v>
      </c>
      <c r="L77" s="139" t="s">
        <v>50</v>
      </c>
      <c r="M77" s="140">
        <f t="shared" si="2"/>
        <v>1</v>
      </c>
      <c r="N77" s="139" t="s">
        <v>104</v>
      </c>
      <c r="O77" s="139" t="s">
        <v>50</v>
      </c>
      <c r="P77" s="122"/>
    </row>
    <row r="78" s="8" customFormat="1" ht="24.75" customHeight="1" outlineLevel="1" spans="1:16">
      <c r="A78" s="74">
        <v>31</v>
      </c>
      <c r="B78" s="69" t="s">
        <v>45</v>
      </c>
      <c r="C78" s="70" t="s">
        <v>46</v>
      </c>
      <c r="D78" s="71" t="s">
        <v>113</v>
      </c>
      <c r="E78" s="130">
        <v>41642</v>
      </c>
      <c r="F78" s="130">
        <v>42004</v>
      </c>
      <c r="G78" s="73">
        <f t="shared" si="4"/>
        <v>12.0666666666667</v>
      </c>
      <c r="H78" s="129" t="s">
        <v>48</v>
      </c>
      <c r="I78" s="137" t="s">
        <v>11</v>
      </c>
      <c r="J78" s="137" t="s">
        <v>49</v>
      </c>
      <c r="K78" s="141">
        <v>150000000</v>
      </c>
      <c r="L78" s="139" t="s">
        <v>50</v>
      </c>
      <c r="M78" s="140">
        <f t="shared" si="2"/>
        <v>1</v>
      </c>
      <c r="N78" s="139" t="s">
        <v>51</v>
      </c>
      <c r="O78" s="139" t="s">
        <v>50</v>
      </c>
      <c r="P78" s="122"/>
    </row>
    <row r="79" s="8" customFormat="1" ht="24.75" customHeight="1" outlineLevel="1" spans="1:16">
      <c r="A79" s="74">
        <v>32</v>
      </c>
      <c r="B79" s="69" t="s">
        <v>45</v>
      </c>
      <c r="C79" s="70" t="s">
        <v>46</v>
      </c>
      <c r="D79" s="71" t="s">
        <v>114</v>
      </c>
      <c r="E79" s="130">
        <v>42013</v>
      </c>
      <c r="F79" s="130">
        <v>42369</v>
      </c>
      <c r="G79" s="73">
        <f t="shared" si="4"/>
        <v>11.8666666666667</v>
      </c>
      <c r="H79" s="129" t="s">
        <v>48</v>
      </c>
      <c r="I79" s="137" t="s">
        <v>11</v>
      </c>
      <c r="J79" s="137" t="s">
        <v>49</v>
      </c>
      <c r="K79" s="141">
        <v>150000000</v>
      </c>
      <c r="L79" s="139" t="s">
        <v>50</v>
      </c>
      <c r="M79" s="140">
        <f t="shared" si="2"/>
        <v>1</v>
      </c>
      <c r="N79" s="139" t="s">
        <v>51</v>
      </c>
      <c r="O79" s="139" t="s">
        <v>50</v>
      </c>
      <c r="P79" s="122"/>
    </row>
    <row r="80" s="8" customFormat="1" ht="24.75" customHeight="1" outlineLevel="1" spans="1:16">
      <c r="A80" s="74">
        <v>33</v>
      </c>
      <c r="B80" s="69" t="s">
        <v>56</v>
      </c>
      <c r="C80" s="70" t="s">
        <v>46</v>
      </c>
      <c r="D80" s="71" t="s">
        <v>115</v>
      </c>
      <c r="E80" s="130">
        <v>41648</v>
      </c>
      <c r="F80" s="130">
        <v>42004</v>
      </c>
      <c r="G80" s="73">
        <f t="shared" si="4"/>
        <v>11.8666666666667</v>
      </c>
      <c r="H80" s="129" t="s">
        <v>58</v>
      </c>
      <c r="I80" s="137" t="s">
        <v>11</v>
      </c>
      <c r="J80" s="137" t="s">
        <v>59</v>
      </c>
      <c r="K80" s="141">
        <v>150000000</v>
      </c>
      <c r="L80" s="139" t="s">
        <v>50</v>
      </c>
      <c r="M80" s="140">
        <f t="shared" si="2"/>
        <v>1</v>
      </c>
      <c r="N80" s="139" t="s">
        <v>51</v>
      </c>
      <c r="O80" s="139" t="s">
        <v>50</v>
      </c>
      <c r="P80" s="122"/>
    </row>
    <row r="81" s="8" customFormat="1" ht="24.75" customHeight="1" outlineLevel="1" spans="1:16">
      <c r="A81" s="74">
        <v>34</v>
      </c>
      <c r="B81" s="69" t="s">
        <v>56</v>
      </c>
      <c r="C81" s="70" t="s">
        <v>46</v>
      </c>
      <c r="D81" s="71" t="s">
        <v>116</v>
      </c>
      <c r="E81" s="130">
        <v>42012</v>
      </c>
      <c r="F81" s="130">
        <v>42360</v>
      </c>
      <c r="G81" s="73">
        <f t="shared" si="4"/>
        <v>11.6</v>
      </c>
      <c r="H81" s="129" t="s">
        <v>58</v>
      </c>
      <c r="I81" s="137" t="s">
        <v>11</v>
      </c>
      <c r="J81" s="137" t="s">
        <v>59</v>
      </c>
      <c r="K81" s="141">
        <v>150000000</v>
      </c>
      <c r="L81" s="139" t="s">
        <v>50</v>
      </c>
      <c r="M81" s="140">
        <f t="shared" si="2"/>
        <v>1</v>
      </c>
      <c r="N81" s="139" t="s">
        <v>51</v>
      </c>
      <c r="O81" s="139" t="s">
        <v>50</v>
      </c>
      <c r="P81" s="122"/>
    </row>
    <row r="82" s="8" customFormat="1" ht="24.75" customHeight="1" outlineLevel="1" spans="1:16">
      <c r="A82" s="74">
        <v>35</v>
      </c>
      <c r="B82" s="69" t="s">
        <v>52</v>
      </c>
      <c r="C82" s="70" t="s">
        <v>46</v>
      </c>
      <c r="D82" s="71" t="s">
        <v>117</v>
      </c>
      <c r="E82" s="130">
        <v>41648</v>
      </c>
      <c r="F82" s="130">
        <v>42004</v>
      </c>
      <c r="G82" s="73">
        <f t="shared" si="4"/>
        <v>11.8666666666667</v>
      </c>
      <c r="H82" s="129" t="s">
        <v>54</v>
      </c>
      <c r="I82" s="137" t="s">
        <v>11</v>
      </c>
      <c r="J82" s="137" t="s">
        <v>55</v>
      </c>
      <c r="K82" s="141">
        <v>155000000</v>
      </c>
      <c r="L82" s="139" t="s">
        <v>50</v>
      </c>
      <c r="M82" s="140">
        <f t="shared" si="2"/>
        <v>1</v>
      </c>
      <c r="N82" s="139" t="s">
        <v>51</v>
      </c>
      <c r="O82" s="139" t="s">
        <v>50</v>
      </c>
      <c r="P82" s="122"/>
    </row>
    <row r="83" s="8" customFormat="1" ht="24.75" customHeight="1" outlineLevel="1" spans="1:16">
      <c r="A83" s="74">
        <v>36</v>
      </c>
      <c r="B83" s="69" t="s">
        <v>52</v>
      </c>
      <c r="C83" s="70" t="s">
        <v>46</v>
      </c>
      <c r="D83" s="71" t="s">
        <v>118</v>
      </c>
      <c r="E83" s="130">
        <v>42012</v>
      </c>
      <c r="F83" s="130">
        <v>42368</v>
      </c>
      <c r="G83" s="73">
        <f t="shared" si="4"/>
        <v>11.8666666666667</v>
      </c>
      <c r="H83" s="129" t="s">
        <v>54</v>
      </c>
      <c r="I83" s="137" t="s">
        <v>11</v>
      </c>
      <c r="J83" s="137" t="s">
        <v>55</v>
      </c>
      <c r="K83" s="141">
        <v>155000000</v>
      </c>
      <c r="L83" s="139" t="s">
        <v>50</v>
      </c>
      <c r="M83" s="140">
        <f t="shared" si="2"/>
        <v>1</v>
      </c>
      <c r="N83" s="139" t="s">
        <v>51</v>
      </c>
      <c r="O83" s="139" t="s">
        <v>50</v>
      </c>
      <c r="P83" s="122"/>
    </row>
    <row r="84" s="8" customFormat="1" ht="24.75" customHeight="1" outlineLevel="1" spans="1:16">
      <c r="A84" s="74">
        <v>37</v>
      </c>
      <c r="B84" s="69" t="s">
        <v>119</v>
      </c>
      <c r="C84" s="70" t="s">
        <v>46</v>
      </c>
      <c r="D84" s="71" t="s">
        <v>120</v>
      </c>
      <c r="E84" s="130">
        <v>40916</v>
      </c>
      <c r="F84" s="130">
        <v>41274</v>
      </c>
      <c r="G84" s="73">
        <f t="shared" si="4"/>
        <v>11.9333333333333</v>
      </c>
      <c r="H84" s="129" t="s">
        <v>121</v>
      </c>
      <c r="I84" s="137" t="s">
        <v>11</v>
      </c>
      <c r="J84" s="137" t="s">
        <v>70</v>
      </c>
      <c r="K84" s="141">
        <v>120000000</v>
      </c>
      <c r="L84" s="139" t="s">
        <v>50</v>
      </c>
      <c r="M84" s="140">
        <f t="shared" si="2"/>
        <v>1</v>
      </c>
      <c r="N84" s="139" t="s">
        <v>51</v>
      </c>
      <c r="O84" s="139" t="s">
        <v>50</v>
      </c>
      <c r="P84" s="122"/>
    </row>
    <row r="85" s="8" customFormat="1" ht="24.75" customHeight="1" outlineLevel="1" spans="1:16">
      <c r="A85" s="74">
        <v>38</v>
      </c>
      <c r="B85" s="69"/>
      <c r="C85" s="70"/>
      <c r="D85" s="71"/>
      <c r="E85" s="130"/>
      <c r="F85" s="130"/>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30"/>
      <c r="F86" s="130"/>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30"/>
      <c r="F87" s="130"/>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30"/>
      <c r="F88" s="130"/>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30"/>
      <c r="F89" s="130"/>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30"/>
      <c r="F90" s="130"/>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30"/>
      <c r="F91" s="130"/>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30"/>
      <c r="F92" s="130"/>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30"/>
      <c r="F93" s="130"/>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30"/>
      <c r="F94" s="130"/>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30"/>
      <c r="F95" s="130"/>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30"/>
      <c r="F96" s="130"/>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30"/>
      <c r="F97" s="130"/>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30"/>
      <c r="F98" s="130"/>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30"/>
      <c r="F99" s="130"/>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30"/>
      <c r="F100" s="130"/>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30"/>
      <c r="F101" s="130"/>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30"/>
      <c r="F102" s="130"/>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30"/>
      <c r="F103" s="130"/>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30"/>
      <c r="F104" s="130"/>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30"/>
      <c r="F105" s="130"/>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30"/>
      <c r="F106" s="130"/>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30"/>
      <c r="F107" s="130"/>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42" t="s">
        <v>33</v>
      </c>
      <c r="J112" s="143"/>
      <c r="O112" s="32" t="str">
        <f>HYPERLINK("#MI_Oferente_Singular!A1","INICIO")</f>
        <v>INICIO</v>
      </c>
      <c r="P112" s="117"/>
    </row>
    <row r="113" s="6" customFormat="1" ht="44.25" customHeight="1" spans="1:16">
      <c r="A113" s="131" t="s">
        <v>34</v>
      </c>
      <c r="B113" s="132" t="s">
        <v>35</v>
      </c>
      <c r="C113" s="132" t="s">
        <v>36</v>
      </c>
      <c r="D113" s="132" t="s">
        <v>37</v>
      </c>
      <c r="E113" s="132" t="s">
        <v>38</v>
      </c>
      <c r="F113" s="132" t="s">
        <v>39</v>
      </c>
      <c r="G113" s="132" t="s">
        <v>40</v>
      </c>
      <c r="H113" s="132" t="s">
        <v>28</v>
      </c>
      <c r="I113" s="144" t="s">
        <v>20</v>
      </c>
      <c r="J113" s="144" t="s">
        <v>21</v>
      </c>
      <c r="K113" s="132" t="s">
        <v>41</v>
      </c>
      <c r="L113" s="132" t="s">
        <v>124</v>
      </c>
      <c r="M113" s="132" t="s">
        <v>42</v>
      </c>
      <c r="N113" s="132" t="s">
        <v>14</v>
      </c>
      <c r="O113" s="145" t="s">
        <v>43</v>
      </c>
      <c r="P113" s="117"/>
    </row>
    <row r="114" s="7" customFormat="1" ht="24.75" customHeight="1" spans="1:16">
      <c r="A114" s="68">
        <v>1</v>
      </c>
      <c r="B114" s="133" t="s">
        <v>125</v>
      </c>
      <c r="C114" s="134" t="s">
        <v>46</v>
      </c>
      <c r="D114" s="71" t="s">
        <v>126</v>
      </c>
      <c r="E114" s="72">
        <v>43891</v>
      </c>
      <c r="F114" s="72">
        <v>44196</v>
      </c>
      <c r="G114" s="73">
        <f>IF(AND(E114&lt;&gt;"",F114&lt;&gt;""),((F114-E114)/30),"")</f>
        <v>10.1666666666667</v>
      </c>
      <c r="H114" s="69" t="s">
        <v>127</v>
      </c>
      <c r="I114" s="71" t="s">
        <v>11</v>
      </c>
      <c r="J114" s="71" t="s">
        <v>128</v>
      </c>
      <c r="K114" s="136">
        <v>356303282</v>
      </c>
      <c r="L114" s="146" t="e">
        <f>+IF(AND(K114&gt;0,O114="Ejecución"),(K114/877802)*Tabla28[[#This Row],[% participación]],IF(AND(K114&gt;0,O114&lt;&gt;"Ejecución"),"-",""))</f>
        <v>#VALUE!</v>
      </c>
      <c r="M114" s="70" t="s">
        <v>50</v>
      </c>
      <c r="N114" s="147" t="str">
        <f>+IF(M118="No",1,IF(M118="Si","Ingrese %",""))</f>
        <v/>
      </c>
      <c r="O114" s="148" t="s">
        <v>129</v>
      </c>
      <c r="P114" s="121"/>
    </row>
    <row r="115" s="7" customFormat="1" ht="24.75" customHeight="1" spans="1:16">
      <c r="A115" s="68">
        <v>2</v>
      </c>
      <c r="B115" s="133" t="s">
        <v>125</v>
      </c>
      <c r="C115" s="134" t="s">
        <v>46</v>
      </c>
      <c r="D115" s="71" t="s">
        <v>130</v>
      </c>
      <c r="E115" s="72">
        <v>43891</v>
      </c>
      <c r="F115" s="72">
        <v>44196</v>
      </c>
      <c r="G115" s="73">
        <f t="shared" ref="G115:G116" si="6">IF(AND(E115&lt;&gt;"",F115&lt;&gt;""),((F115-E115)/30),"")</f>
        <v>10.1666666666667</v>
      </c>
      <c r="H115" s="69" t="s">
        <v>131</v>
      </c>
      <c r="I115" s="71" t="s">
        <v>11</v>
      </c>
      <c r="J115" s="71" t="s">
        <v>132</v>
      </c>
      <c r="K115" s="136">
        <v>129698234</v>
      </c>
      <c r="L115" s="146" t="e">
        <f>+IF(AND(K115&gt;0,O115="Ejecución"),(K115/877802)*Tabla28[[#This Row],[% participación]],IF(AND(K115&gt;0,O115&lt;&gt;"Ejecución"),"-",""))</f>
        <v>#VALUE!</v>
      </c>
      <c r="M115" s="70" t="s">
        <v>50</v>
      </c>
      <c r="N115" s="147" t="str">
        <f>+IF(M118="No",1,IF(M118="Si","Ingrese %",""))</f>
        <v/>
      </c>
      <c r="O115" s="148" t="s">
        <v>129</v>
      </c>
      <c r="P115" s="121"/>
    </row>
    <row r="116" s="7" customFormat="1" ht="24.75" customHeight="1" spans="1:16">
      <c r="A116" s="68">
        <v>3</v>
      </c>
      <c r="B116" s="133" t="s">
        <v>125</v>
      </c>
      <c r="C116" s="134" t="s">
        <v>46</v>
      </c>
      <c r="D116" s="71" t="s">
        <v>133</v>
      </c>
      <c r="E116" s="130">
        <v>44167</v>
      </c>
      <c r="F116" s="130">
        <v>44773</v>
      </c>
      <c r="G116" s="73">
        <f t="shared" si="6"/>
        <v>20.2</v>
      </c>
      <c r="H116" s="69" t="s">
        <v>103</v>
      </c>
      <c r="I116" s="71" t="s">
        <v>11</v>
      </c>
      <c r="J116" s="71" t="s">
        <v>134</v>
      </c>
      <c r="K116" s="149">
        <v>11640455647</v>
      </c>
      <c r="L116" s="146" t="e">
        <f>+IF(AND(K116&gt;0,O116="Ejecución"),(K116/877802)*Tabla28[[#This Row],[% participación]],IF(AND(K116&gt;0,O116&lt;&gt;"Ejecución"),"-",""))</f>
        <v>#VALUE!</v>
      </c>
      <c r="M116" s="70" t="s">
        <v>50</v>
      </c>
      <c r="N116" s="147" t="str">
        <f>+IF(M118="No",1,IF(M118="Si","Ingrese %",""))</f>
        <v/>
      </c>
      <c r="O116" s="148" t="s">
        <v>129</v>
      </c>
      <c r="P116" s="121"/>
    </row>
    <row r="117" s="7" customFormat="1" ht="24.75" customHeight="1" outlineLevel="1" spans="1:16">
      <c r="A117" s="68">
        <v>4</v>
      </c>
      <c r="B117" s="133" t="s">
        <v>125</v>
      </c>
      <c r="C117" s="134" t="s">
        <v>46</v>
      </c>
      <c r="D117" s="71"/>
      <c r="E117" s="130"/>
      <c r="F117" s="130"/>
      <c r="G117" s="73" t="str">
        <f t="shared" ref="G117:G159" si="7">IF(AND(E117&lt;&gt;"",F117&lt;&gt;""),((F117-E117)/30),"")</f>
        <v/>
      </c>
      <c r="H117" s="69"/>
      <c r="I117" s="71"/>
      <c r="J117" s="71"/>
      <c r="K117" s="136"/>
      <c r="L117" s="146" t="str">
        <f>+IF(AND(K117&gt;0,O117="Ejecución"),(K117/877802)*Tabla28[[#This Row],[% participación]],IF(AND(K117&gt;0,O117&lt;&gt;"Ejecución"),"-",""))</f>
        <v/>
      </c>
      <c r="M117" s="70"/>
      <c r="N117" s="147" t="str">
        <f>+IF(M118="No",1,IF(M118="Si","Ingrese %",""))</f>
        <v/>
      </c>
      <c r="O117" s="148" t="s">
        <v>129</v>
      </c>
      <c r="P117" s="121"/>
    </row>
    <row r="118" s="8" customFormat="1" ht="24.75" customHeight="1" outlineLevel="1" spans="1:16">
      <c r="A118" s="74">
        <v>5</v>
      </c>
      <c r="B118" s="133" t="s">
        <v>125</v>
      </c>
      <c r="C118" s="134" t="s">
        <v>46</v>
      </c>
      <c r="D118" s="71"/>
      <c r="E118" s="130"/>
      <c r="F118" s="130"/>
      <c r="G118" s="73" t="str">
        <f t="shared" si="7"/>
        <v/>
      </c>
      <c r="H118" s="69"/>
      <c r="I118" s="71"/>
      <c r="J118" s="71"/>
      <c r="K118" s="136"/>
      <c r="L118" s="146" t="str">
        <f>+IF(AND(K118&gt;0,O118="Ejecución"),(K118/877802)*Tabla28[[#This Row],[% participación]],IF(AND(K118&gt;0,O118&lt;&gt;"Ejecución"),"-",""))</f>
        <v/>
      </c>
      <c r="M118" s="70"/>
      <c r="N118" s="147" t="str">
        <f t="shared" ref="N118:N160" si="8">+IF(M118="No",1,IF(M118="Si","Ingrese %",""))</f>
        <v/>
      </c>
      <c r="O118" s="148" t="s">
        <v>129</v>
      </c>
      <c r="P118" s="122"/>
    </row>
    <row r="119" s="8" customFormat="1" ht="24.75" customHeight="1" outlineLevel="1" spans="1:16">
      <c r="A119" s="74">
        <v>6</v>
      </c>
      <c r="B119" s="133" t="s">
        <v>125</v>
      </c>
      <c r="C119" s="134" t="s">
        <v>46</v>
      </c>
      <c r="D119" s="71"/>
      <c r="E119" s="130"/>
      <c r="F119" s="130"/>
      <c r="G119" s="73" t="str">
        <f t="shared" si="7"/>
        <v/>
      </c>
      <c r="H119" s="69"/>
      <c r="I119" s="71"/>
      <c r="J119" s="71"/>
      <c r="K119" s="136"/>
      <c r="L119" s="146" t="str">
        <f>+IF(AND(K119&gt;0,O119="Ejecución"),(K119/877802)*Tabla28[[#This Row],[% participación]],IF(AND(K119&gt;0,O119&lt;&gt;"Ejecución"),"-",""))</f>
        <v/>
      </c>
      <c r="M119" s="70"/>
      <c r="N119" s="147" t="str">
        <f t="shared" si="8"/>
        <v/>
      </c>
      <c r="O119" s="148" t="s">
        <v>129</v>
      </c>
      <c r="P119" s="122"/>
    </row>
    <row r="120" s="8" customFormat="1" ht="24.75" customHeight="1" outlineLevel="1" spans="1:16">
      <c r="A120" s="74">
        <v>7</v>
      </c>
      <c r="B120" s="133" t="s">
        <v>125</v>
      </c>
      <c r="C120" s="134" t="s">
        <v>46</v>
      </c>
      <c r="D120" s="71"/>
      <c r="E120" s="130"/>
      <c r="F120" s="130"/>
      <c r="G120" s="73" t="str">
        <f t="shared" si="7"/>
        <v/>
      </c>
      <c r="H120" s="69"/>
      <c r="I120" s="71"/>
      <c r="J120" s="71"/>
      <c r="K120" s="136"/>
      <c r="L120" s="146" t="str">
        <f>+IF(AND(K120&gt;0,O120="Ejecución"),(K120/877802)*Tabla28[[#This Row],[% participación]],IF(AND(K120&gt;0,O120&lt;&gt;"Ejecución"),"-",""))</f>
        <v/>
      </c>
      <c r="M120" s="70"/>
      <c r="N120" s="147" t="str">
        <f t="shared" si="8"/>
        <v/>
      </c>
      <c r="O120" s="148" t="s">
        <v>129</v>
      </c>
      <c r="P120" s="122"/>
    </row>
    <row r="121" s="8" customFormat="1" ht="24.75" customHeight="1" outlineLevel="1" spans="1:16">
      <c r="A121" s="74">
        <v>8</v>
      </c>
      <c r="B121" s="133" t="s">
        <v>125</v>
      </c>
      <c r="C121" s="134" t="s">
        <v>46</v>
      </c>
      <c r="D121" s="71"/>
      <c r="E121" s="130"/>
      <c r="F121" s="130"/>
      <c r="G121" s="73" t="str">
        <f t="shared" si="7"/>
        <v/>
      </c>
      <c r="H121" s="135"/>
      <c r="I121" s="71"/>
      <c r="J121" s="71"/>
      <c r="K121" s="136"/>
      <c r="L121" s="146" t="str">
        <f>+IF(AND(K121&gt;0,O121="Ejecución"),(K121/877802)*Tabla28[[#This Row],[% participación]],IF(AND(K121&gt;0,O121&lt;&gt;"Ejecución"),"-",""))</f>
        <v/>
      </c>
      <c r="M121" s="70"/>
      <c r="N121" s="147" t="str">
        <f t="shared" si="8"/>
        <v/>
      </c>
      <c r="O121" s="148" t="s">
        <v>129</v>
      </c>
      <c r="P121" s="122"/>
    </row>
    <row r="122" s="8" customFormat="1" ht="24.75" customHeight="1" outlineLevel="1" spans="1:16">
      <c r="A122" s="74">
        <v>9</v>
      </c>
      <c r="B122" s="133" t="s">
        <v>125</v>
      </c>
      <c r="C122" s="134" t="s">
        <v>46</v>
      </c>
      <c r="D122" s="71"/>
      <c r="E122" s="130"/>
      <c r="F122" s="130"/>
      <c r="G122" s="73" t="str">
        <f t="shared" si="7"/>
        <v/>
      </c>
      <c r="H122" s="69"/>
      <c r="I122" s="71"/>
      <c r="J122" s="71"/>
      <c r="K122" s="136"/>
      <c r="L122" s="146" t="str">
        <f>+IF(AND(K122&gt;0,O122="Ejecución"),(K122/877802)*Tabla28[[#This Row],[% participación]],IF(AND(K122&gt;0,O122&lt;&gt;"Ejecución"),"-",""))</f>
        <v/>
      </c>
      <c r="M122" s="70"/>
      <c r="N122" s="147" t="str">
        <f t="shared" si="8"/>
        <v/>
      </c>
      <c r="O122" s="148" t="s">
        <v>129</v>
      </c>
      <c r="P122" s="122"/>
    </row>
    <row r="123" s="8" customFormat="1" ht="24.75" customHeight="1" outlineLevel="1" spans="1:16">
      <c r="A123" s="74">
        <v>10</v>
      </c>
      <c r="B123" s="133" t="s">
        <v>125</v>
      </c>
      <c r="C123" s="134" t="s">
        <v>46</v>
      </c>
      <c r="D123" s="71"/>
      <c r="E123" s="130"/>
      <c r="F123" s="130"/>
      <c r="G123" s="73" t="str">
        <f t="shared" si="7"/>
        <v/>
      </c>
      <c r="H123" s="69"/>
      <c r="I123" s="71"/>
      <c r="J123" s="71"/>
      <c r="K123" s="136"/>
      <c r="L123" s="146" t="str">
        <f>+IF(AND(K123&gt;0,O123="Ejecución"),(K123/877802)*Tabla28[[#This Row],[% participación]],IF(AND(K123&gt;0,O123&lt;&gt;"Ejecución"),"-",""))</f>
        <v/>
      </c>
      <c r="M123" s="70"/>
      <c r="N123" s="147" t="str">
        <f t="shared" si="8"/>
        <v/>
      </c>
      <c r="O123" s="148" t="s">
        <v>129</v>
      </c>
      <c r="P123" s="122"/>
    </row>
    <row r="124" s="8" customFormat="1" ht="24.75" customHeight="1" outlineLevel="1" spans="1:16">
      <c r="A124" s="74">
        <v>11</v>
      </c>
      <c r="B124" s="133" t="s">
        <v>125</v>
      </c>
      <c r="C124" s="134" t="s">
        <v>46</v>
      </c>
      <c r="D124" s="71"/>
      <c r="E124" s="130"/>
      <c r="F124" s="130"/>
      <c r="G124" s="73" t="str">
        <f t="shared" si="7"/>
        <v/>
      </c>
      <c r="H124" s="69"/>
      <c r="I124" s="71"/>
      <c r="J124" s="71"/>
      <c r="K124" s="136"/>
      <c r="L124" s="146" t="str">
        <f>+IF(AND(K124&gt;0,O124="Ejecución"),(K124/877802)*Tabla28[[#This Row],[% participación]],IF(AND(K124&gt;0,O124&lt;&gt;"Ejecución"),"-",""))</f>
        <v/>
      </c>
      <c r="M124" s="70"/>
      <c r="N124" s="147" t="str">
        <f t="shared" si="8"/>
        <v/>
      </c>
      <c r="O124" s="148" t="s">
        <v>129</v>
      </c>
      <c r="P124" s="122"/>
    </row>
    <row r="125" s="8" customFormat="1" ht="24.75" customHeight="1" outlineLevel="1" spans="1:16">
      <c r="A125" s="74">
        <v>12</v>
      </c>
      <c r="B125" s="133" t="s">
        <v>125</v>
      </c>
      <c r="C125" s="134" t="s">
        <v>46</v>
      </c>
      <c r="D125" s="71"/>
      <c r="E125" s="130"/>
      <c r="F125" s="130"/>
      <c r="G125" s="73" t="str">
        <f t="shared" si="7"/>
        <v/>
      </c>
      <c r="H125" s="69"/>
      <c r="I125" s="71"/>
      <c r="J125" s="71"/>
      <c r="K125" s="136"/>
      <c r="L125" s="146" t="str">
        <f>+IF(AND(K125&gt;0,O125="Ejecución"),(K125/877802)*Tabla28[[#This Row],[% participación]],IF(AND(K125&gt;0,O125&lt;&gt;"Ejecución"),"-",""))</f>
        <v/>
      </c>
      <c r="M125" s="70"/>
      <c r="N125" s="147" t="str">
        <f t="shared" si="8"/>
        <v/>
      </c>
      <c r="O125" s="148" t="s">
        <v>129</v>
      </c>
      <c r="P125" s="122"/>
    </row>
    <row r="126" s="8" customFormat="1" ht="24.75" customHeight="1" outlineLevel="1" spans="1:16">
      <c r="A126" s="74">
        <v>13</v>
      </c>
      <c r="B126" s="133" t="s">
        <v>125</v>
      </c>
      <c r="C126" s="134" t="s">
        <v>46</v>
      </c>
      <c r="D126" s="71"/>
      <c r="E126" s="130"/>
      <c r="F126" s="130"/>
      <c r="G126" s="73" t="str">
        <f t="shared" si="7"/>
        <v/>
      </c>
      <c r="H126" s="69"/>
      <c r="I126" s="71"/>
      <c r="J126" s="71"/>
      <c r="K126" s="136"/>
      <c r="L126" s="146" t="str">
        <f>+IF(AND(K126&gt;0,O126="Ejecución"),(K126/877802)*Tabla28[[#This Row],[% participación]],IF(AND(K126&gt;0,O126&lt;&gt;"Ejecución"),"-",""))</f>
        <v/>
      </c>
      <c r="M126" s="70"/>
      <c r="N126" s="147" t="str">
        <f t="shared" si="8"/>
        <v/>
      </c>
      <c r="O126" s="148" t="s">
        <v>129</v>
      </c>
      <c r="P126" s="122"/>
    </row>
    <row r="127" s="8" customFormat="1" ht="24.75" customHeight="1" outlineLevel="1" spans="1:16">
      <c r="A127" s="74">
        <v>14</v>
      </c>
      <c r="B127" s="133" t="s">
        <v>125</v>
      </c>
      <c r="C127" s="134" t="s">
        <v>46</v>
      </c>
      <c r="D127" s="71"/>
      <c r="E127" s="130"/>
      <c r="F127" s="130"/>
      <c r="G127" s="73" t="str">
        <f t="shared" si="7"/>
        <v/>
      </c>
      <c r="H127" s="69"/>
      <c r="I127" s="71"/>
      <c r="J127" s="71"/>
      <c r="K127" s="136"/>
      <c r="L127" s="146" t="str">
        <f>+IF(AND(K127&gt;0,O127="Ejecución"),(K127/877802)*Tabla28[[#This Row],[% participación]],IF(AND(K127&gt;0,O127&lt;&gt;"Ejecución"),"-",""))</f>
        <v/>
      </c>
      <c r="M127" s="70"/>
      <c r="N127" s="147" t="str">
        <f t="shared" si="8"/>
        <v/>
      </c>
      <c r="O127" s="148" t="s">
        <v>129</v>
      </c>
      <c r="P127" s="122"/>
    </row>
    <row r="128" s="8" customFormat="1" ht="24.75" customHeight="1" outlineLevel="1" spans="1:16">
      <c r="A128" s="74">
        <v>15</v>
      </c>
      <c r="B128" s="133" t="s">
        <v>125</v>
      </c>
      <c r="C128" s="134" t="s">
        <v>46</v>
      </c>
      <c r="D128" s="71"/>
      <c r="E128" s="130"/>
      <c r="F128" s="130"/>
      <c r="G128" s="73" t="str">
        <f t="shared" si="7"/>
        <v/>
      </c>
      <c r="H128" s="69"/>
      <c r="I128" s="71"/>
      <c r="J128" s="71"/>
      <c r="K128" s="136"/>
      <c r="L128" s="146" t="str">
        <f>+IF(AND(K128&gt;0,O128="Ejecución"),(K128/877802)*Tabla28[[#This Row],[% participación]],IF(AND(K128&gt;0,O128&lt;&gt;"Ejecución"),"-",""))</f>
        <v/>
      </c>
      <c r="M128" s="70"/>
      <c r="N128" s="147" t="str">
        <f t="shared" si="8"/>
        <v/>
      </c>
      <c r="O128" s="148" t="s">
        <v>129</v>
      </c>
      <c r="P128" s="122"/>
    </row>
    <row r="129" s="8" customFormat="1" ht="24.75" customHeight="1" outlineLevel="1" spans="1:16">
      <c r="A129" s="74">
        <v>16</v>
      </c>
      <c r="B129" s="133" t="s">
        <v>125</v>
      </c>
      <c r="C129" s="134" t="s">
        <v>46</v>
      </c>
      <c r="D129" s="71"/>
      <c r="E129" s="130"/>
      <c r="F129" s="130"/>
      <c r="G129" s="73" t="str">
        <f t="shared" si="7"/>
        <v/>
      </c>
      <c r="H129" s="69"/>
      <c r="I129" s="71"/>
      <c r="J129" s="71"/>
      <c r="K129" s="136"/>
      <c r="L129" s="146" t="str">
        <f>+IF(AND(K129&gt;0,O129="Ejecución"),(K129/877802)*Tabla28[[#This Row],[% participación]],IF(AND(K129&gt;0,O129&lt;&gt;"Ejecución"),"-",""))</f>
        <v/>
      </c>
      <c r="M129" s="70"/>
      <c r="N129" s="147" t="str">
        <f t="shared" si="8"/>
        <v/>
      </c>
      <c r="O129" s="148" t="s">
        <v>129</v>
      </c>
      <c r="P129" s="122"/>
    </row>
    <row r="130" s="8" customFormat="1" ht="24.75" customHeight="1" outlineLevel="1" spans="1:16">
      <c r="A130" s="74">
        <v>17</v>
      </c>
      <c r="B130" s="133" t="s">
        <v>125</v>
      </c>
      <c r="C130" s="134" t="s">
        <v>46</v>
      </c>
      <c r="D130" s="71"/>
      <c r="E130" s="130"/>
      <c r="F130" s="130"/>
      <c r="G130" s="73" t="str">
        <f t="shared" si="7"/>
        <v/>
      </c>
      <c r="H130" s="69"/>
      <c r="I130" s="71"/>
      <c r="J130" s="71"/>
      <c r="K130" s="136"/>
      <c r="L130" s="146" t="str">
        <f>+IF(AND(K130&gt;0,O130="Ejecución"),(K130/877802)*Tabla28[[#This Row],[% participación]],IF(AND(K130&gt;0,O130&lt;&gt;"Ejecución"),"-",""))</f>
        <v/>
      </c>
      <c r="M130" s="70"/>
      <c r="N130" s="147" t="str">
        <f t="shared" si="8"/>
        <v/>
      </c>
      <c r="O130" s="148" t="s">
        <v>129</v>
      </c>
      <c r="P130" s="122"/>
    </row>
    <row r="131" s="8" customFormat="1" ht="24.75" customHeight="1" outlineLevel="1" spans="1:16">
      <c r="A131" s="74">
        <v>18</v>
      </c>
      <c r="B131" s="133" t="s">
        <v>125</v>
      </c>
      <c r="C131" s="134" t="s">
        <v>46</v>
      </c>
      <c r="D131" s="71"/>
      <c r="E131" s="130"/>
      <c r="F131" s="130"/>
      <c r="G131" s="73" t="str">
        <f t="shared" si="7"/>
        <v/>
      </c>
      <c r="H131" s="69"/>
      <c r="I131" s="71"/>
      <c r="J131" s="71"/>
      <c r="K131" s="136"/>
      <c r="L131" s="146" t="str">
        <f>+IF(AND(K131&gt;0,O131="Ejecución"),(K131/877802)*Tabla28[[#This Row],[% participación]],IF(AND(K131&gt;0,O131&lt;&gt;"Ejecución"),"-",""))</f>
        <v/>
      </c>
      <c r="M131" s="70"/>
      <c r="N131" s="147" t="str">
        <f t="shared" si="8"/>
        <v/>
      </c>
      <c r="O131" s="148" t="s">
        <v>129</v>
      </c>
      <c r="P131" s="122"/>
    </row>
    <row r="132" s="8" customFormat="1" ht="24.75" customHeight="1" outlineLevel="1" spans="1:16">
      <c r="A132" s="74">
        <v>19</v>
      </c>
      <c r="B132" s="133" t="s">
        <v>125</v>
      </c>
      <c r="C132" s="134" t="s">
        <v>46</v>
      </c>
      <c r="D132" s="71"/>
      <c r="E132" s="130"/>
      <c r="F132" s="130"/>
      <c r="G132" s="73" t="str">
        <f t="shared" si="7"/>
        <v/>
      </c>
      <c r="H132" s="69"/>
      <c r="I132" s="71"/>
      <c r="J132" s="71"/>
      <c r="K132" s="136"/>
      <c r="L132" s="146" t="str">
        <f>+IF(AND(K132&gt;0,O132="Ejecución"),(K132/877802)*Tabla28[[#This Row],[% participación]],IF(AND(K132&gt;0,O132&lt;&gt;"Ejecución"),"-",""))</f>
        <v/>
      </c>
      <c r="M132" s="70"/>
      <c r="N132" s="147" t="str">
        <f t="shared" si="8"/>
        <v/>
      </c>
      <c r="O132" s="148" t="s">
        <v>129</v>
      </c>
      <c r="P132" s="122"/>
    </row>
    <row r="133" s="8" customFormat="1" ht="24.75" customHeight="1" outlineLevel="1" spans="1:16">
      <c r="A133" s="74">
        <v>20</v>
      </c>
      <c r="B133" s="133" t="s">
        <v>125</v>
      </c>
      <c r="C133" s="134" t="s">
        <v>46</v>
      </c>
      <c r="D133" s="71"/>
      <c r="E133" s="130"/>
      <c r="F133" s="130"/>
      <c r="G133" s="73" t="str">
        <f t="shared" si="7"/>
        <v/>
      </c>
      <c r="H133" s="69"/>
      <c r="I133" s="71"/>
      <c r="J133" s="71"/>
      <c r="K133" s="136"/>
      <c r="L133" s="146" t="str">
        <f>+IF(AND(K133&gt;0,O133="Ejecución"),(K133/877802)*Tabla28[[#This Row],[% participación]],IF(AND(K133&gt;0,O133&lt;&gt;"Ejecución"),"-",""))</f>
        <v/>
      </c>
      <c r="M133" s="70"/>
      <c r="N133" s="147" t="str">
        <f t="shared" si="8"/>
        <v/>
      </c>
      <c r="O133" s="148" t="s">
        <v>129</v>
      </c>
      <c r="P133" s="122"/>
    </row>
    <row r="134" s="8" customFormat="1" ht="24.75" customHeight="1" outlineLevel="1" spans="1:16">
      <c r="A134" s="74">
        <v>21</v>
      </c>
      <c r="B134" s="133" t="s">
        <v>125</v>
      </c>
      <c r="C134" s="134" t="s">
        <v>46</v>
      </c>
      <c r="D134" s="71"/>
      <c r="E134" s="130"/>
      <c r="F134" s="130"/>
      <c r="G134" s="73" t="str">
        <f t="shared" si="7"/>
        <v/>
      </c>
      <c r="H134" s="69"/>
      <c r="I134" s="71"/>
      <c r="J134" s="71"/>
      <c r="K134" s="136"/>
      <c r="L134" s="146" t="str">
        <f>+IF(AND(K134&gt;0,O134="Ejecución"),(K134/877802)*Tabla28[[#This Row],[% participación]],IF(AND(K134&gt;0,O134&lt;&gt;"Ejecución"),"-",""))</f>
        <v/>
      </c>
      <c r="M134" s="70"/>
      <c r="N134" s="147" t="str">
        <f t="shared" si="8"/>
        <v/>
      </c>
      <c r="O134" s="148" t="s">
        <v>129</v>
      </c>
      <c r="P134" s="122"/>
    </row>
    <row r="135" s="8" customFormat="1" ht="24.75" customHeight="1" outlineLevel="1" spans="1:16">
      <c r="A135" s="74">
        <v>22</v>
      </c>
      <c r="B135" s="133" t="s">
        <v>125</v>
      </c>
      <c r="C135" s="134" t="s">
        <v>46</v>
      </c>
      <c r="D135" s="71"/>
      <c r="E135" s="130"/>
      <c r="F135" s="130"/>
      <c r="G135" s="73" t="str">
        <f t="shared" si="7"/>
        <v/>
      </c>
      <c r="H135" s="69"/>
      <c r="I135" s="71"/>
      <c r="J135" s="71"/>
      <c r="K135" s="136"/>
      <c r="L135" s="146" t="str">
        <f>+IF(AND(K135&gt;0,O135="Ejecución"),(K135/877802)*Tabla28[[#This Row],[% participación]],IF(AND(K135&gt;0,O135&lt;&gt;"Ejecución"),"-",""))</f>
        <v/>
      </c>
      <c r="M135" s="70"/>
      <c r="N135" s="147" t="str">
        <f t="shared" si="8"/>
        <v/>
      </c>
      <c r="O135" s="148" t="s">
        <v>129</v>
      </c>
      <c r="P135" s="122"/>
    </row>
    <row r="136" s="8" customFormat="1" ht="24.75" customHeight="1" outlineLevel="1" spans="1:16">
      <c r="A136" s="74">
        <v>23</v>
      </c>
      <c r="B136" s="133" t="s">
        <v>125</v>
      </c>
      <c r="C136" s="134" t="s">
        <v>46</v>
      </c>
      <c r="D136" s="71"/>
      <c r="E136" s="130"/>
      <c r="F136" s="130"/>
      <c r="G136" s="73" t="str">
        <f t="shared" si="7"/>
        <v/>
      </c>
      <c r="H136" s="69"/>
      <c r="I136" s="71"/>
      <c r="J136" s="71"/>
      <c r="K136" s="136"/>
      <c r="L136" s="146" t="str">
        <f>+IF(AND(K136&gt;0,O136="Ejecución"),(K136/877802)*Tabla28[[#This Row],[% participación]],IF(AND(K136&gt;0,O136&lt;&gt;"Ejecución"),"-",""))</f>
        <v/>
      </c>
      <c r="M136" s="70"/>
      <c r="N136" s="147" t="str">
        <f t="shared" si="8"/>
        <v/>
      </c>
      <c r="O136" s="148" t="s">
        <v>129</v>
      </c>
      <c r="P136" s="122"/>
    </row>
    <row r="137" s="8" customFormat="1" ht="24.75" customHeight="1" outlineLevel="1" spans="1:16">
      <c r="A137" s="74">
        <v>24</v>
      </c>
      <c r="B137" s="133" t="s">
        <v>125</v>
      </c>
      <c r="C137" s="134" t="s">
        <v>46</v>
      </c>
      <c r="D137" s="71"/>
      <c r="E137" s="130"/>
      <c r="F137" s="130"/>
      <c r="G137" s="73" t="str">
        <f t="shared" si="7"/>
        <v/>
      </c>
      <c r="H137" s="69"/>
      <c r="I137" s="71"/>
      <c r="J137" s="71"/>
      <c r="K137" s="136"/>
      <c r="L137" s="146" t="str">
        <f>+IF(AND(K137&gt;0,O137="Ejecución"),(K137/877802)*Tabla28[[#This Row],[% participación]],IF(AND(K137&gt;0,O137&lt;&gt;"Ejecución"),"-",""))</f>
        <v/>
      </c>
      <c r="M137" s="70"/>
      <c r="N137" s="147" t="str">
        <f t="shared" si="8"/>
        <v/>
      </c>
      <c r="O137" s="148" t="s">
        <v>129</v>
      </c>
      <c r="P137" s="122"/>
    </row>
    <row r="138" s="8" customFormat="1" ht="24.75" customHeight="1" outlineLevel="1" spans="1:16">
      <c r="A138" s="74">
        <v>25</v>
      </c>
      <c r="B138" s="133" t="s">
        <v>125</v>
      </c>
      <c r="C138" s="134" t="s">
        <v>46</v>
      </c>
      <c r="D138" s="71"/>
      <c r="E138" s="130"/>
      <c r="F138" s="130"/>
      <c r="G138" s="73" t="str">
        <f t="shared" si="7"/>
        <v/>
      </c>
      <c r="H138" s="69"/>
      <c r="I138" s="71"/>
      <c r="J138" s="71"/>
      <c r="K138" s="136"/>
      <c r="L138" s="146" t="str">
        <f>+IF(AND(K138&gt;0,O138="Ejecución"),(K138/877802)*Tabla28[[#This Row],[% participación]],IF(AND(K138&gt;0,O138&lt;&gt;"Ejecución"),"-",""))</f>
        <v/>
      </c>
      <c r="M138" s="70"/>
      <c r="N138" s="147" t="str">
        <f t="shared" si="8"/>
        <v/>
      </c>
      <c r="O138" s="148" t="s">
        <v>129</v>
      </c>
      <c r="P138" s="122"/>
    </row>
    <row r="139" s="8" customFormat="1" ht="24.75" customHeight="1" outlineLevel="1" spans="1:16">
      <c r="A139" s="74">
        <v>26</v>
      </c>
      <c r="B139" s="133" t="s">
        <v>125</v>
      </c>
      <c r="C139" s="134" t="s">
        <v>46</v>
      </c>
      <c r="D139" s="71"/>
      <c r="E139" s="130"/>
      <c r="F139" s="130"/>
      <c r="G139" s="73" t="str">
        <f t="shared" si="7"/>
        <v/>
      </c>
      <c r="H139" s="69"/>
      <c r="I139" s="71"/>
      <c r="J139" s="71"/>
      <c r="K139" s="136"/>
      <c r="L139" s="146" t="str">
        <f>+IF(AND(K139&gt;0,O139="Ejecución"),(K139/877802)*Tabla28[[#This Row],[% participación]],IF(AND(K139&gt;0,O139&lt;&gt;"Ejecución"),"-",""))</f>
        <v/>
      </c>
      <c r="M139" s="70"/>
      <c r="N139" s="147" t="str">
        <f t="shared" si="8"/>
        <v/>
      </c>
      <c r="O139" s="148" t="s">
        <v>129</v>
      </c>
      <c r="P139" s="122"/>
    </row>
    <row r="140" s="8" customFormat="1" ht="24.75" customHeight="1" outlineLevel="1" spans="1:16">
      <c r="A140" s="74">
        <v>27</v>
      </c>
      <c r="B140" s="133" t="s">
        <v>125</v>
      </c>
      <c r="C140" s="134" t="s">
        <v>46</v>
      </c>
      <c r="D140" s="71"/>
      <c r="E140" s="130"/>
      <c r="F140" s="130"/>
      <c r="G140" s="73" t="str">
        <f t="shared" si="7"/>
        <v/>
      </c>
      <c r="H140" s="69"/>
      <c r="I140" s="71"/>
      <c r="J140" s="71"/>
      <c r="K140" s="136"/>
      <c r="L140" s="146" t="str">
        <f>+IF(AND(K140&gt;0,O140="Ejecución"),(K140/877802)*Tabla28[[#This Row],[% participación]],IF(AND(K140&gt;0,O140&lt;&gt;"Ejecución"),"-",""))</f>
        <v/>
      </c>
      <c r="M140" s="70"/>
      <c r="N140" s="147" t="str">
        <f t="shared" si="8"/>
        <v/>
      </c>
      <c r="O140" s="148" t="s">
        <v>129</v>
      </c>
      <c r="P140" s="122"/>
    </row>
    <row r="141" s="8" customFormat="1" ht="24.75" customHeight="1" outlineLevel="1" spans="1:16">
      <c r="A141" s="74">
        <v>28</v>
      </c>
      <c r="B141" s="133" t="s">
        <v>125</v>
      </c>
      <c r="C141" s="134" t="s">
        <v>46</v>
      </c>
      <c r="D141" s="71"/>
      <c r="E141" s="130"/>
      <c r="F141" s="130"/>
      <c r="G141" s="73" t="str">
        <f t="shared" si="7"/>
        <v/>
      </c>
      <c r="H141" s="69"/>
      <c r="I141" s="71"/>
      <c r="J141" s="71"/>
      <c r="K141" s="136"/>
      <c r="L141" s="146" t="str">
        <f>+IF(AND(K141&gt;0,O141="Ejecución"),(K141/877802)*Tabla28[[#This Row],[% participación]],IF(AND(K141&gt;0,O141&lt;&gt;"Ejecución"),"-",""))</f>
        <v/>
      </c>
      <c r="M141" s="70"/>
      <c r="N141" s="147" t="str">
        <f t="shared" si="8"/>
        <v/>
      </c>
      <c r="O141" s="148" t="s">
        <v>129</v>
      </c>
      <c r="P141" s="122"/>
    </row>
    <row r="142" s="8" customFormat="1" ht="24.75" customHeight="1" outlineLevel="1" spans="1:16">
      <c r="A142" s="74">
        <v>29</v>
      </c>
      <c r="B142" s="133" t="s">
        <v>125</v>
      </c>
      <c r="C142" s="134" t="s">
        <v>46</v>
      </c>
      <c r="D142" s="71"/>
      <c r="E142" s="130"/>
      <c r="F142" s="130"/>
      <c r="G142" s="73" t="str">
        <f t="shared" si="7"/>
        <v/>
      </c>
      <c r="H142" s="69"/>
      <c r="I142" s="71"/>
      <c r="J142" s="71"/>
      <c r="K142" s="136"/>
      <c r="L142" s="146" t="str">
        <f>+IF(AND(K142&gt;0,O142="Ejecución"),(K142/877802)*Tabla28[[#This Row],[% participación]],IF(AND(K142&gt;0,O142&lt;&gt;"Ejecución"),"-",""))</f>
        <v/>
      </c>
      <c r="M142" s="70"/>
      <c r="N142" s="147" t="str">
        <f t="shared" si="8"/>
        <v/>
      </c>
      <c r="O142" s="148" t="s">
        <v>129</v>
      </c>
      <c r="P142" s="122"/>
    </row>
    <row r="143" s="8" customFormat="1" ht="24.75" customHeight="1" outlineLevel="1" spans="1:16">
      <c r="A143" s="74">
        <v>30</v>
      </c>
      <c r="B143" s="133" t="s">
        <v>125</v>
      </c>
      <c r="C143" s="134" t="s">
        <v>46</v>
      </c>
      <c r="D143" s="71"/>
      <c r="E143" s="130"/>
      <c r="F143" s="130"/>
      <c r="G143" s="73" t="str">
        <f t="shared" si="7"/>
        <v/>
      </c>
      <c r="H143" s="69"/>
      <c r="I143" s="71"/>
      <c r="J143" s="71"/>
      <c r="K143" s="136"/>
      <c r="L143" s="146" t="str">
        <f>+IF(AND(K143&gt;0,O143="Ejecución"),(K143/877802)*Tabla28[[#This Row],[% participación]],IF(AND(K143&gt;0,O143&lt;&gt;"Ejecución"),"-",""))</f>
        <v/>
      </c>
      <c r="M143" s="70"/>
      <c r="N143" s="147" t="str">
        <f t="shared" si="8"/>
        <v/>
      </c>
      <c r="O143" s="148" t="s">
        <v>129</v>
      </c>
      <c r="P143" s="122"/>
    </row>
    <row r="144" s="8" customFormat="1" ht="24.75" customHeight="1" outlineLevel="1" spans="1:16">
      <c r="A144" s="74">
        <v>31</v>
      </c>
      <c r="B144" s="133" t="s">
        <v>125</v>
      </c>
      <c r="C144" s="134" t="s">
        <v>46</v>
      </c>
      <c r="D144" s="71"/>
      <c r="E144" s="130"/>
      <c r="F144" s="130"/>
      <c r="G144" s="73" t="str">
        <f t="shared" si="7"/>
        <v/>
      </c>
      <c r="H144" s="69"/>
      <c r="I144" s="71"/>
      <c r="J144" s="71"/>
      <c r="K144" s="136"/>
      <c r="L144" s="146" t="str">
        <f>+IF(AND(K144&gt;0,O144="Ejecución"),(K144/877802)*Tabla28[[#This Row],[% participación]],IF(AND(K144&gt;0,O144&lt;&gt;"Ejecución"),"-",""))</f>
        <v/>
      </c>
      <c r="M144" s="70"/>
      <c r="N144" s="147" t="str">
        <f t="shared" si="8"/>
        <v/>
      </c>
      <c r="O144" s="148" t="s">
        <v>129</v>
      </c>
      <c r="P144" s="122"/>
    </row>
    <row r="145" s="8" customFormat="1" ht="24.75" customHeight="1" outlineLevel="1" spans="1:16">
      <c r="A145" s="74">
        <v>32</v>
      </c>
      <c r="B145" s="133" t="s">
        <v>125</v>
      </c>
      <c r="C145" s="134" t="s">
        <v>46</v>
      </c>
      <c r="D145" s="71"/>
      <c r="E145" s="130"/>
      <c r="F145" s="130"/>
      <c r="G145" s="73" t="str">
        <f t="shared" si="7"/>
        <v/>
      </c>
      <c r="H145" s="69"/>
      <c r="I145" s="71"/>
      <c r="J145" s="71"/>
      <c r="K145" s="136"/>
      <c r="L145" s="146" t="str">
        <f>+IF(AND(K145&gt;0,O145="Ejecución"),(K145/877802)*Tabla28[[#This Row],[% participación]],IF(AND(K145&gt;0,O145&lt;&gt;"Ejecución"),"-",""))</f>
        <v/>
      </c>
      <c r="M145" s="70"/>
      <c r="N145" s="147" t="str">
        <f t="shared" si="8"/>
        <v/>
      </c>
      <c r="O145" s="148" t="s">
        <v>129</v>
      </c>
      <c r="P145" s="122"/>
    </row>
    <row r="146" s="8" customFormat="1" ht="24.75" customHeight="1" outlineLevel="1" spans="1:16">
      <c r="A146" s="74">
        <v>33</v>
      </c>
      <c r="B146" s="133" t="s">
        <v>125</v>
      </c>
      <c r="C146" s="134" t="s">
        <v>46</v>
      </c>
      <c r="D146" s="71"/>
      <c r="E146" s="130"/>
      <c r="F146" s="130"/>
      <c r="G146" s="73" t="str">
        <f t="shared" si="7"/>
        <v/>
      </c>
      <c r="H146" s="69"/>
      <c r="I146" s="71"/>
      <c r="J146" s="71"/>
      <c r="K146" s="136"/>
      <c r="L146" s="146" t="str">
        <f>+IF(AND(K146&gt;0,O146="Ejecución"),(K146/877802)*Tabla28[[#This Row],[% participación]],IF(AND(K146&gt;0,O146&lt;&gt;"Ejecución"),"-",""))</f>
        <v/>
      </c>
      <c r="M146" s="70"/>
      <c r="N146" s="147" t="str">
        <f t="shared" si="8"/>
        <v/>
      </c>
      <c r="O146" s="148" t="s">
        <v>129</v>
      </c>
      <c r="P146" s="122"/>
    </row>
    <row r="147" s="8" customFormat="1" ht="24.75" customHeight="1" outlineLevel="1" spans="1:16">
      <c r="A147" s="74">
        <v>34</v>
      </c>
      <c r="B147" s="133" t="s">
        <v>125</v>
      </c>
      <c r="C147" s="134" t="s">
        <v>46</v>
      </c>
      <c r="D147" s="71"/>
      <c r="E147" s="130"/>
      <c r="F147" s="130"/>
      <c r="G147" s="73" t="str">
        <f t="shared" si="7"/>
        <v/>
      </c>
      <c r="H147" s="69"/>
      <c r="I147" s="71"/>
      <c r="J147" s="71"/>
      <c r="K147" s="136"/>
      <c r="L147" s="146" t="str">
        <f>+IF(AND(K147&gt;0,O147="Ejecución"),(K147/877802)*Tabla28[[#This Row],[% participación]],IF(AND(K147&gt;0,O147&lt;&gt;"Ejecución"),"-",""))</f>
        <v/>
      </c>
      <c r="M147" s="70"/>
      <c r="N147" s="147" t="str">
        <f t="shared" si="8"/>
        <v/>
      </c>
      <c r="O147" s="148" t="s">
        <v>129</v>
      </c>
      <c r="P147" s="122"/>
    </row>
    <row r="148" s="8" customFormat="1" ht="24.75" customHeight="1" outlineLevel="1" spans="1:16">
      <c r="A148" s="74">
        <v>35</v>
      </c>
      <c r="B148" s="133" t="s">
        <v>125</v>
      </c>
      <c r="C148" s="134" t="s">
        <v>46</v>
      </c>
      <c r="D148" s="71"/>
      <c r="E148" s="130"/>
      <c r="F148" s="130"/>
      <c r="G148" s="73" t="str">
        <f t="shared" si="7"/>
        <v/>
      </c>
      <c r="H148" s="69"/>
      <c r="I148" s="71"/>
      <c r="J148" s="71"/>
      <c r="K148" s="136"/>
      <c r="L148" s="146" t="str">
        <f>+IF(AND(K148&gt;0,O148="Ejecución"),(K148/877802)*Tabla28[[#This Row],[% participación]],IF(AND(K148&gt;0,O148&lt;&gt;"Ejecución"),"-",""))</f>
        <v/>
      </c>
      <c r="M148" s="70"/>
      <c r="N148" s="147" t="str">
        <f t="shared" si="8"/>
        <v/>
      </c>
      <c r="O148" s="148" t="s">
        <v>129</v>
      </c>
      <c r="P148" s="122"/>
    </row>
    <row r="149" s="8" customFormat="1" ht="24.75" customHeight="1" outlineLevel="1" spans="1:16">
      <c r="A149" s="74">
        <v>36</v>
      </c>
      <c r="B149" s="133" t="s">
        <v>125</v>
      </c>
      <c r="C149" s="134" t="s">
        <v>46</v>
      </c>
      <c r="D149" s="71"/>
      <c r="E149" s="130"/>
      <c r="F149" s="130"/>
      <c r="G149" s="73" t="str">
        <f t="shared" si="7"/>
        <v/>
      </c>
      <c r="H149" s="69"/>
      <c r="I149" s="71"/>
      <c r="J149" s="71"/>
      <c r="K149" s="136"/>
      <c r="L149" s="146" t="str">
        <f>+IF(AND(K149&gt;0,O149="Ejecución"),(K149/877802)*Tabla28[[#This Row],[% participación]],IF(AND(K149&gt;0,O149&lt;&gt;"Ejecución"),"-",""))</f>
        <v/>
      </c>
      <c r="M149" s="70"/>
      <c r="N149" s="147" t="str">
        <f t="shared" si="8"/>
        <v/>
      </c>
      <c r="O149" s="148" t="s">
        <v>129</v>
      </c>
      <c r="P149" s="122"/>
    </row>
    <row r="150" s="8" customFormat="1" ht="24.75" customHeight="1" outlineLevel="1" spans="1:16">
      <c r="A150" s="74">
        <v>37</v>
      </c>
      <c r="B150" s="133" t="s">
        <v>125</v>
      </c>
      <c r="C150" s="134" t="s">
        <v>46</v>
      </c>
      <c r="D150" s="71"/>
      <c r="E150" s="130"/>
      <c r="F150" s="130"/>
      <c r="G150" s="73" t="str">
        <f t="shared" si="7"/>
        <v/>
      </c>
      <c r="H150" s="69"/>
      <c r="I150" s="71"/>
      <c r="J150" s="71"/>
      <c r="K150" s="136"/>
      <c r="L150" s="146" t="str">
        <f>+IF(AND(K150&gt;0,O150="Ejecución"),(K150/877802)*Tabla28[[#This Row],[% participación]],IF(AND(K150&gt;0,O150&lt;&gt;"Ejecución"),"-",""))</f>
        <v/>
      </c>
      <c r="M150" s="70"/>
      <c r="N150" s="147" t="str">
        <f t="shared" si="8"/>
        <v/>
      </c>
      <c r="O150" s="148" t="s">
        <v>129</v>
      </c>
      <c r="P150" s="122"/>
    </row>
    <row r="151" s="8" customFormat="1" ht="24.75" customHeight="1" outlineLevel="1" spans="1:16">
      <c r="A151" s="74">
        <v>38</v>
      </c>
      <c r="B151" s="133" t="s">
        <v>125</v>
      </c>
      <c r="C151" s="134" t="s">
        <v>46</v>
      </c>
      <c r="D151" s="71"/>
      <c r="E151" s="130"/>
      <c r="F151" s="130"/>
      <c r="G151" s="73" t="str">
        <f t="shared" si="7"/>
        <v/>
      </c>
      <c r="H151" s="69"/>
      <c r="I151" s="71"/>
      <c r="J151" s="71"/>
      <c r="K151" s="136"/>
      <c r="L151" s="146" t="str">
        <f>+IF(AND(K151&gt;0,O151="Ejecución"),(K151/877802)*Tabla28[[#This Row],[% participación]],IF(AND(K151&gt;0,O151&lt;&gt;"Ejecución"),"-",""))</f>
        <v/>
      </c>
      <c r="M151" s="70"/>
      <c r="N151" s="147" t="str">
        <f t="shared" si="8"/>
        <v/>
      </c>
      <c r="O151" s="148" t="s">
        <v>129</v>
      </c>
      <c r="P151" s="122"/>
    </row>
    <row r="152" s="8" customFormat="1" ht="24.75" customHeight="1" outlineLevel="1" spans="1:16">
      <c r="A152" s="74">
        <v>39</v>
      </c>
      <c r="B152" s="133" t="s">
        <v>125</v>
      </c>
      <c r="C152" s="134" t="s">
        <v>46</v>
      </c>
      <c r="D152" s="71"/>
      <c r="E152" s="130"/>
      <c r="F152" s="130"/>
      <c r="G152" s="73" t="str">
        <f t="shared" si="7"/>
        <v/>
      </c>
      <c r="H152" s="69"/>
      <c r="I152" s="71"/>
      <c r="J152" s="71"/>
      <c r="K152" s="136"/>
      <c r="L152" s="146" t="str">
        <f>+IF(AND(K152&gt;0,O152="Ejecución"),(K152/877802)*Tabla28[[#This Row],[% participación]],IF(AND(K152&gt;0,O152&lt;&gt;"Ejecución"),"-",""))</f>
        <v/>
      </c>
      <c r="M152" s="70"/>
      <c r="N152" s="147" t="str">
        <f t="shared" si="8"/>
        <v/>
      </c>
      <c r="O152" s="148" t="s">
        <v>129</v>
      </c>
      <c r="P152" s="122"/>
    </row>
    <row r="153" s="8" customFormat="1" ht="24.75" customHeight="1" outlineLevel="1" spans="1:16">
      <c r="A153" s="74">
        <v>40</v>
      </c>
      <c r="B153" s="133" t="s">
        <v>125</v>
      </c>
      <c r="C153" s="134" t="s">
        <v>46</v>
      </c>
      <c r="D153" s="71"/>
      <c r="E153" s="130"/>
      <c r="F153" s="130"/>
      <c r="G153" s="73" t="str">
        <f t="shared" si="7"/>
        <v/>
      </c>
      <c r="H153" s="69"/>
      <c r="I153" s="71"/>
      <c r="J153" s="71"/>
      <c r="K153" s="136"/>
      <c r="L153" s="146" t="str">
        <f>+IF(AND(K153&gt;0,O153="Ejecución"),(K153/877802)*Tabla28[[#This Row],[% participación]],IF(AND(K153&gt;0,O153&lt;&gt;"Ejecución"),"-",""))</f>
        <v/>
      </c>
      <c r="M153" s="70"/>
      <c r="N153" s="147" t="str">
        <f t="shared" si="8"/>
        <v/>
      </c>
      <c r="O153" s="148" t="s">
        <v>129</v>
      </c>
      <c r="P153" s="122"/>
    </row>
    <row r="154" s="8" customFormat="1" ht="24.75" customHeight="1" outlineLevel="1" spans="1:16">
      <c r="A154" s="74">
        <v>41</v>
      </c>
      <c r="B154" s="133" t="s">
        <v>125</v>
      </c>
      <c r="C154" s="134" t="s">
        <v>46</v>
      </c>
      <c r="D154" s="71"/>
      <c r="E154" s="130"/>
      <c r="F154" s="130"/>
      <c r="G154" s="73" t="str">
        <f t="shared" si="7"/>
        <v/>
      </c>
      <c r="H154" s="69"/>
      <c r="I154" s="71"/>
      <c r="J154" s="71"/>
      <c r="K154" s="136"/>
      <c r="L154" s="146" t="str">
        <f>+IF(AND(K154&gt;0,O154="Ejecución"),(K154/877802)*Tabla28[[#This Row],[% participación]],IF(AND(K154&gt;0,O154&lt;&gt;"Ejecución"),"-",""))</f>
        <v/>
      </c>
      <c r="M154" s="70"/>
      <c r="N154" s="147" t="str">
        <f t="shared" si="8"/>
        <v/>
      </c>
      <c r="O154" s="148" t="s">
        <v>129</v>
      </c>
      <c r="P154" s="122"/>
    </row>
    <row r="155" s="8" customFormat="1" ht="24.75" customHeight="1" outlineLevel="1" spans="1:16">
      <c r="A155" s="74">
        <v>42</v>
      </c>
      <c r="B155" s="133" t="s">
        <v>125</v>
      </c>
      <c r="C155" s="134" t="s">
        <v>46</v>
      </c>
      <c r="D155" s="71"/>
      <c r="E155" s="130"/>
      <c r="F155" s="130"/>
      <c r="G155" s="73" t="str">
        <f t="shared" si="7"/>
        <v/>
      </c>
      <c r="H155" s="69"/>
      <c r="I155" s="71"/>
      <c r="J155" s="71"/>
      <c r="K155" s="136"/>
      <c r="L155" s="146" t="str">
        <f>+IF(AND(K155&gt;0,O155="Ejecución"),(K155/877802)*Tabla28[[#This Row],[% participación]],IF(AND(K155&gt;0,O155&lt;&gt;"Ejecución"),"-",""))</f>
        <v/>
      </c>
      <c r="M155" s="70"/>
      <c r="N155" s="147" t="str">
        <f t="shared" si="8"/>
        <v/>
      </c>
      <c r="O155" s="148" t="s">
        <v>129</v>
      </c>
      <c r="P155" s="122"/>
    </row>
    <row r="156" s="8" customFormat="1" ht="24" customHeight="1" outlineLevel="1" spans="1:16">
      <c r="A156" s="74">
        <v>43</v>
      </c>
      <c r="B156" s="133" t="s">
        <v>125</v>
      </c>
      <c r="C156" s="134" t="s">
        <v>46</v>
      </c>
      <c r="D156" s="71"/>
      <c r="E156" s="130"/>
      <c r="F156" s="130"/>
      <c r="G156" s="73" t="str">
        <f t="shared" si="7"/>
        <v/>
      </c>
      <c r="H156" s="69"/>
      <c r="I156" s="71"/>
      <c r="J156" s="71"/>
      <c r="K156" s="136"/>
      <c r="L156" s="146" t="str">
        <f>+IF(AND(K156&gt;0,O156="Ejecución"),(K156/877802)*Tabla28[[#This Row],[% participación]],IF(AND(K156&gt;0,O156&lt;&gt;"Ejecución"),"-",""))</f>
        <v/>
      </c>
      <c r="M156" s="70"/>
      <c r="N156" s="147" t="str">
        <f t="shared" si="8"/>
        <v/>
      </c>
      <c r="O156" s="148" t="s">
        <v>129</v>
      </c>
      <c r="P156" s="122"/>
    </row>
    <row r="157" s="8" customFormat="1" ht="24.75" customHeight="1" outlineLevel="1" spans="1:16">
      <c r="A157" s="74">
        <v>44</v>
      </c>
      <c r="B157" s="133" t="s">
        <v>125</v>
      </c>
      <c r="C157" s="134" t="s">
        <v>46</v>
      </c>
      <c r="D157" s="71"/>
      <c r="E157" s="130"/>
      <c r="F157" s="130"/>
      <c r="G157" s="73" t="str">
        <f t="shared" si="7"/>
        <v/>
      </c>
      <c r="H157" s="69"/>
      <c r="I157" s="71"/>
      <c r="J157" s="71"/>
      <c r="K157" s="136"/>
      <c r="L157" s="146" t="str">
        <f>+IF(AND(K157&gt;0,O157="Ejecución"),(K157/877802)*Tabla28[[#This Row],[% participación]],IF(AND(K157&gt;0,O157&lt;&gt;"Ejecución"),"-",""))</f>
        <v/>
      </c>
      <c r="M157" s="70"/>
      <c r="N157" s="147" t="str">
        <f t="shared" si="8"/>
        <v/>
      </c>
      <c r="O157" s="148" t="s">
        <v>129</v>
      </c>
      <c r="P157" s="122"/>
    </row>
    <row r="158" s="8" customFormat="1" ht="24.75" customHeight="1" outlineLevel="1" spans="1:16">
      <c r="A158" s="74">
        <v>45</v>
      </c>
      <c r="B158" s="133" t="s">
        <v>125</v>
      </c>
      <c r="C158" s="134" t="s">
        <v>46</v>
      </c>
      <c r="D158" s="71"/>
      <c r="E158" s="130"/>
      <c r="F158" s="130"/>
      <c r="G158" s="73" t="str">
        <f t="shared" si="7"/>
        <v/>
      </c>
      <c r="H158" s="69"/>
      <c r="I158" s="71"/>
      <c r="J158" s="71"/>
      <c r="K158" s="136"/>
      <c r="L158" s="146" t="str">
        <f>+IF(AND(K158&gt;0,O158="Ejecución"),(K158/877802)*Tabla28[[#This Row],[% participación]],IF(AND(K158&gt;0,O158&lt;&gt;"Ejecución"),"-",""))</f>
        <v/>
      </c>
      <c r="M158" s="70"/>
      <c r="N158" s="147" t="str">
        <f t="shared" si="8"/>
        <v/>
      </c>
      <c r="O158" s="148" t="s">
        <v>129</v>
      </c>
      <c r="P158" s="122"/>
    </row>
    <row r="159" s="8" customFormat="1" ht="24.75" customHeight="1" outlineLevel="1" spans="1:16">
      <c r="A159" s="74">
        <v>46</v>
      </c>
      <c r="B159" s="133" t="s">
        <v>125</v>
      </c>
      <c r="C159" s="134" t="s">
        <v>46</v>
      </c>
      <c r="D159" s="71"/>
      <c r="E159" s="130"/>
      <c r="F159" s="130"/>
      <c r="G159" s="73" t="str">
        <f t="shared" si="7"/>
        <v/>
      </c>
      <c r="H159" s="69"/>
      <c r="I159" s="71"/>
      <c r="J159" s="71"/>
      <c r="K159" s="136"/>
      <c r="L159" s="146" t="str">
        <f>+IF(AND(K159&gt;0,O159="Ejecución"),(K159/877802)*Tabla28[[#This Row],[% participación]],IF(AND(K159&gt;0,O159&lt;&gt;"Ejecución"),"-",""))</f>
        <v/>
      </c>
      <c r="M159" s="70"/>
      <c r="N159" s="147" t="str">
        <f t="shared" si="8"/>
        <v/>
      </c>
      <c r="O159" s="148" t="s">
        <v>129</v>
      </c>
      <c r="P159" s="122"/>
    </row>
    <row r="160" s="8" customFormat="1" ht="24.75" customHeight="1" outlineLevel="1" spans="1:16">
      <c r="A160" s="74">
        <v>47</v>
      </c>
      <c r="B160" s="133" t="s">
        <v>125</v>
      </c>
      <c r="C160" s="134" t="s">
        <v>46</v>
      </c>
      <c r="D160" s="71"/>
      <c r="E160" s="130"/>
      <c r="F160" s="130"/>
      <c r="G160" s="73" t="str">
        <f t="shared" ref="G160" si="9">IF(AND(E160&lt;&gt;"",F160&lt;&gt;""),((F160-E160)/30),"")</f>
        <v/>
      </c>
      <c r="H160" s="69"/>
      <c r="I160" s="71"/>
      <c r="J160" s="71"/>
      <c r="K160" s="136"/>
      <c r="L160" s="146" t="str">
        <f>+IF(AND(K160&gt;0,O160="Ejecución"),(K160/877802)*Tabla28[[#This Row],[% participación]],IF(AND(K160&gt;0,O160&lt;&gt;"Ejecución"),"-",""))</f>
        <v/>
      </c>
      <c r="M160" s="70"/>
      <c r="N160" s="147" t="str">
        <f t="shared" si="8"/>
        <v/>
      </c>
      <c r="O160" s="148"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50" t="s">
        <v>138</v>
      </c>
      <c r="B163" s="151"/>
      <c r="C163" s="151"/>
      <c r="D163" s="151"/>
      <c r="E163" s="152"/>
      <c r="F163" s="153" t="s">
        <v>139</v>
      </c>
      <c r="G163" s="153"/>
      <c r="H163" s="153"/>
      <c r="I163" s="150" t="s">
        <v>140</v>
      </c>
      <c r="J163" s="151"/>
      <c r="K163" s="151"/>
      <c r="L163" s="151"/>
      <c r="M163" s="151"/>
      <c r="N163" s="151"/>
      <c r="O163" s="152"/>
    </row>
    <row r="164" ht="9" customHeight="1" spans="1:17">
      <c r="A164" s="150"/>
      <c r="B164" s="151"/>
      <c r="C164" s="151"/>
      <c r="E164" s="17"/>
      <c r="F164" s="151"/>
      <c r="G164" s="151"/>
      <c r="H164" s="151"/>
      <c r="I164" s="150"/>
      <c r="J164" s="151"/>
      <c r="K164" s="24"/>
      <c r="L164" s="24"/>
      <c r="M164" s="24"/>
      <c r="N164" s="192"/>
      <c r="O164" s="17"/>
      <c r="Q164" s="10" t="s">
        <v>141</v>
      </c>
    </row>
    <row r="165" spans="1:19">
      <c r="A165" s="16"/>
      <c r="B165" s="50" t="s">
        <v>142</v>
      </c>
      <c r="C165" s="50"/>
      <c r="D165" s="50"/>
      <c r="E165" s="17"/>
      <c r="F165" s="24"/>
      <c r="G165" s="1" t="s">
        <v>142</v>
      </c>
      <c r="H165" s="1"/>
      <c r="I165" s="193" t="s">
        <v>143</v>
      </c>
      <c r="J165" s="194"/>
      <c r="K165" s="194"/>
      <c r="L165" s="194"/>
      <c r="M165" s="194"/>
      <c r="N165" s="155" t="s">
        <v>50</v>
      </c>
      <c r="O165" s="17"/>
      <c r="S165" s="124"/>
    </row>
    <row r="166" spans="1:15">
      <c r="A166" s="16"/>
      <c r="B166" s="24"/>
      <c r="C166" s="24"/>
      <c r="D166" s="154" t="s">
        <v>144</v>
      </c>
      <c r="E166" s="17"/>
      <c r="F166" s="24"/>
      <c r="G166" s="50" t="s">
        <v>144</v>
      </c>
      <c r="I166" s="16"/>
      <c r="J166" s="24"/>
      <c r="K166" s="24"/>
      <c r="L166" s="24"/>
      <c r="M166" s="24"/>
      <c r="N166" s="24"/>
      <c r="O166" s="17"/>
    </row>
    <row r="167" spans="1:21">
      <c r="A167" s="16"/>
      <c r="D167" s="155" t="s">
        <v>67</v>
      </c>
      <c r="E167" s="17"/>
      <c r="F167" s="24"/>
      <c r="G167" s="155" t="s">
        <v>67</v>
      </c>
      <c r="I167" s="195" t="s">
        <v>145</v>
      </c>
      <c r="J167" s="196"/>
      <c r="K167" s="196"/>
      <c r="L167" s="196"/>
      <c r="M167" s="196"/>
      <c r="N167" s="196"/>
      <c r="O167" s="197"/>
      <c r="U167" s="124"/>
    </row>
    <row r="168" spans="1:17">
      <c r="A168" s="16"/>
      <c r="B168" s="156" t="s">
        <v>146</v>
      </c>
      <c r="C168" s="156"/>
      <c r="D168" s="156"/>
      <c r="E168" s="17"/>
      <c r="F168" s="24"/>
      <c r="H168" s="157" t="s">
        <v>147</v>
      </c>
      <c r="I168" s="195"/>
      <c r="J168" s="196"/>
      <c r="K168" s="196"/>
      <c r="L168" s="196"/>
      <c r="M168" s="196"/>
      <c r="N168" s="196"/>
      <c r="O168" s="197"/>
      <c r="Q168" s="124"/>
    </row>
    <row r="169" spans="1:15">
      <c r="A169" s="16"/>
      <c r="B169" s="158" t="s">
        <v>148</v>
      </c>
      <c r="C169" s="24"/>
      <c r="D169" s="24"/>
      <c r="E169" s="17"/>
      <c r="F169" s="159" t="s">
        <v>149</v>
      </c>
      <c r="I169" s="198"/>
      <c r="J169" s="199"/>
      <c r="K169" s="199"/>
      <c r="L169" s="199"/>
      <c r="M169" s="199"/>
      <c r="N169" s="199"/>
      <c r="O169" s="200"/>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60" t="s">
        <v>151</v>
      </c>
      <c r="B173" s="161"/>
      <c r="C173" s="161"/>
      <c r="D173" s="161"/>
      <c r="E173" s="161"/>
      <c r="F173" s="161"/>
      <c r="G173" s="161"/>
      <c r="H173" s="161"/>
      <c r="I173" s="161"/>
      <c r="J173" s="161"/>
      <c r="K173" s="161"/>
      <c r="L173" s="161"/>
      <c r="M173" s="161"/>
      <c r="N173" s="161"/>
      <c r="O173" s="201"/>
    </row>
    <row r="174" ht="24" spans="1:28">
      <c r="A174" s="162"/>
      <c r="B174" s="163"/>
      <c r="C174" s="163"/>
      <c r="D174" s="163"/>
      <c r="E174" s="163"/>
      <c r="F174" s="163"/>
      <c r="G174" s="163"/>
      <c r="H174" s="163"/>
      <c r="I174" s="163"/>
      <c r="J174" s="163"/>
      <c r="K174" s="163"/>
      <c r="L174" s="163"/>
      <c r="M174" s="163"/>
      <c r="N174" s="163"/>
      <c r="O174" s="202"/>
      <c r="Q174" s="5"/>
      <c r="R174" s="5"/>
      <c r="S174" s="5"/>
      <c r="T174" s="5"/>
      <c r="U174" s="5"/>
      <c r="V174" s="5"/>
      <c r="W174" s="5"/>
      <c r="X174" s="5"/>
      <c r="Y174" s="5"/>
      <c r="Z174" s="5"/>
      <c r="AA174" s="5"/>
      <c r="AB174" s="5"/>
    </row>
    <row r="175" ht="7.5" customHeight="1" spans="1:28">
      <c r="A175" s="16"/>
      <c r="B175" s="164"/>
      <c r="C175" s="164"/>
      <c r="D175" s="164"/>
      <c r="E175" s="164"/>
      <c r="F175" s="164"/>
      <c r="G175" s="164"/>
      <c r="H175" s="164"/>
      <c r="I175" s="164"/>
      <c r="J175" s="164"/>
      <c r="K175" s="164"/>
      <c r="L175" s="164"/>
      <c r="M175" s="164"/>
      <c r="N175" s="164"/>
      <c r="O175" s="17"/>
      <c r="Q175" s="5"/>
      <c r="R175" s="5"/>
      <c r="S175" s="5"/>
      <c r="T175" s="5"/>
      <c r="U175" s="5"/>
      <c r="V175" s="5"/>
      <c r="W175" s="5"/>
      <c r="X175" s="5"/>
      <c r="Y175" s="5"/>
      <c r="Z175" s="5"/>
      <c r="AA175" s="5"/>
      <c r="AB175" s="5"/>
    </row>
    <row r="176" ht="19.5" customHeight="1" spans="1:28">
      <c r="A176" s="16"/>
      <c r="B176" s="165" t="s">
        <v>152</v>
      </c>
      <c r="C176" s="165"/>
      <c r="D176" s="165"/>
      <c r="E176" s="165"/>
      <c r="F176" s="165"/>
      <c r="G176" s="165"/>
      <c r="H176" s="164"/>
      <c r="I176" s="169" t="s">
        <v>153</v>
      </c>
      <c r="J176" s="170"/>
      <c r="K176" s="170"/>
      <c r="L176" s="170"/>
      <c r="M176" s="170"/>
      <c r="O176" s="32" t="str">
        <f>HYPERLINK("#MI_Oferente_Singular!A1","INICIO")</f>
        <v>INICIO</v>
      </c>
      <c r="Q176" s="5"/>
      <c r="R176" s="5"/>
      <c r="S176" s="5"/>
      <c r="T176" s="5"/>
      <c r="U176" s="5"/>
      <c r="V176" s="5"/>
      <c r="W176" s="5"/>
      <c r="X176" s="5"/>
      <c r="Y176" s="5"/>
      <c r="Z176" s="5"/>
      <c r="AA176" s="5"/>
      <c r="AB176" s="5"/>
    </row>
    <row r="177" ht="23.25" spans="1:28">
      <c r="A177" s="16"/>
      <c r="B177" s="166" t="s">
        <v>154</v>
      </c>
      <c r="C177" s="167"/>
      <c r="D177" s="168"/>
      <c r="E177" s="169" t="s">
        <v>155</v>
      </c>
      <c r="F177" s="170"/>
      <c r="G177" s="171"/>
      <c r="H177" s="24"/>
      <c r="I177" s="166" t="s">
        <v>154</v>
      </c>
      <c r="J177" s="167"/>
      <c r="K177" s="167"/>
      <c r="L177" s="168"/>
      <c r="M177" s="175" t="s">
        <v>156</v>
      </c>
      <c r="O177" s="17"/>
      <c r="Q177" s="5"/>
      <c r="R177" s="5"/>
      <c r="S177" s="5"/>
      <c r="T177" s="5"/>
      <c r="U177" s="5"/>
      <c r="V177" s="5"/>
      <c r="W177" s="5"/>
      <c r="X177" s="5"/>
      <c r="Y177" s="5"/>
      <c r="Z177" s="5"/>
      <c r="AA177" s="5"/>
      <c r="AB177" s="5"/>
    </row>
    <row r="178" ht="23.25" spans="1:28">
      <c r="A178" s="16"/>
      <c r="B178" s="172"/>
      <c r="C178" s="173"/>
      <c r="D178" s="174"/>
      <c r="E178" s="175" t="s">
        <v>157</v>
      </c>
      <c r="F178" s="165" t="s">
        <v>158</v>
      </c>
      <c r="G178" s="165" t="s">
        <v>159</v>
      </c>
      <c r="H178" s="24"/>
      <c r="I178" s="172"/>
      <c r="J178" s="173"/>
      <c r="K178" s="173"/>
      <c r="L178" s="174"/>
      <c r="M178" s="203"/>
      <c r="O178" s="17"/>
      <c r="Q178" s="5"/>
      <c r="R178" s="165" t="s">
        <v>159</v>
      </c>
      <c r="S178" s="5"/>
      <c r="T178" s="5"/>
      <c r="U178" s="211" t="s">
        <v>160</v>
      </c>
      <c r="V178" s="211"/>
      <c r="W178" s="211"/>
      <c r="X178" s="212">
        <v>0.02</v>
      </c>
      <c r="Y178" s="214"/>
      <c r="Z178" s="179" t="str">
        <f>IF(Y178&gt;0,SUM(E180+Y178),"")</f>
        <v/>
      </c>
      <c r="AA178" s="5"/>
      <c r="AB178" s="5"/>
    </row>
    <row r="179" ht="23.25" spans="1:28">
      <c r="A179" s="16"/>
      <c r="B179" s="176" t="s">
        <v>152</v>
      </c>
      <c r="C179" s="176"/>
      <c r="D179" s="176"/>
      <c r="E179" s="177">
        <v>0.02</v>
      </c>
      <c r="F179" s="178">
        <v>0.041</v>
      </c>
      <c r="G179" s="179">
        <f>IF(F179&gt;0,SUM(E179+F179),"")</f>
        <v>0.061</v>
      </c>
      <c r="H179" s="24"/>
      <c r="I179" s="176" t="s">
        <v>161</v>
      </c>
      <c r="J179" s="176"/>
      <c r="K179" s="176"/>
      <c r="L179" s="176"/>
      <c r="M179" s="204">
        <v>0.038</v>
      </c>
      <c r="O179" s="17"/>
      <c r="Q179" s="5"/>
      <c r="R179" s="213">
        <f>IF(M179&gt;0,SUM(L179+M179),"")</f>
        <v>0.038</v>
      </c>
      <c r="T179" s="5"/>
      <c r="U179" s="211" t="s">
        <v>162</v>
      </c>
      <c r="V179" s="211"/>
      <c r="W179" s="211"/>
      <c r="X179" s="212">
        <v>0.02</v>
      </c>
      <c r="Y179" s="214"/>
      <c r="Z179" s="179" t="str">
        <f>IF(Y179&gt;0,SUM(E181+Y179),"")</f>
        <v/>
      </c>
      <c r="AA179" s="5"/>
      <c r="AB179" s="5"/>
    </row>
    <row r="180" ht="23.25" hidden="1" spans="1:28">
      <c r="A180" s="16"/>
      <c r="B180" s="180"/>
      <c r="C180" s="180"/>
      <c r="D180" s="180"/>
      <c r="E180" s="181"/>
      <c r="H180" s="24"/>
      <c r="I180" s="180"/>
      <c r="J180" s="180"/>
      <c r="K180" s="180"/>
      <c r="L180" s="180"/>
      <c r="M180" s="24"/>
      <c r="O180" s="17"/>
      <c r="Q180" s="5"/>
      <c r="R180" s="213" t="str">
        <f>IF(S180&gt;0,SUM(L180+S180),"")</f>
        <v/>
      </c>
      <c r="S180" s="214"/>
      <c r="T180" s="5"/>
      <c r="U180" s="211" t="s">
        <v>163</v>
      </c>
      <c r="V180" s="211"/>
      <c r="W180" s="211"/>
      <c r="X180" s="212">
        <v>0.03</v>
      </c>
      <c r="Y180" s="214"/>
      <c r="Z180" s="179" t="str">
        <f>IF(Y180&gt;0,SUM(E182+Y180),"")</f>
        <v/>
      </c>
      <c r="AA180" s="5"/>
      <c r="AB180" s="5"/>
    </row>
    <row r="181" ht="23.25" hidden="1" spans="1:28">
      <c r="A181" s="16"/>
      <c r="B181" s="180"/>
      <c r="C181" s="180"/>
      <c r="D181" s="180"/>
      <c r="E181" s="181"/>
      <c r="H181" s="24"/>
      <c r="I181" s="180"/>
      <c r="J181" s="180"/>
      <c r="K181" s="180"/>
      <c r="L181" s="180"/>
      <c r="M181" s="24"/>
      <c r="O181" s="17"/>
      <c r="Q181" s="5"/>
      <c r="R181" s="213" t="str">
        <f>IF(S181&gt;0,SUM(L181+S181),"")</f>
        <v/>
      </c>
      <c r="S181" s="214"/>
      <c r="T181" s="5"/>
      <c r="U181" s="5"/>
      <c r="V181" s="5"/>
      <c r="W181" s="5"/>
      <c r="X181" s="5"/>
      <c r="Y181" s="5"/>
      <c r="Z181" s="5"/>
      <c r="AA181" s="5"/>
      <c r="AB181" s="5"/>
    </row>
    <row r="182" ht="23.25" hidden="1" spans="1:28">
      <c r="A182" s="16"/>
      <c r="B182" s="180"/>
      <c r="C182" s="180"/>
      <c r="D182" s="180"/>
      <c r="E182" s="181"/>
      <c r="H182" s="24"/>
      <c r="I182" s="180"/>
      <c r="J182" s="180"/>
      <c r="K182" s="180"/>
      <c r="L182" s="180"/>
      <c r="M182" s="24"/>
      <c r="O182" s="17"/>
      <c r="Q182" s="5"/>
      <c r="R182" s="213" t="str">
        <f>IF(S182&gt;0,SUM(L182+S182),"")</f>
        <v/>
      </c>
      <c r="S182" s="214"/>
      <c r="T182" s="5"/>
      <c r="U182" s="5"/>
      <c r="V182" s="5"/>
      <c r="W182" s="5"/>
      <c r="X182" s="5"/>
      <c r="Y182" s="5"/>
      <c r="Z182" s="5"/>
      <c r="AA182" s="5"/>
      <c r="AB182" s="5"/>
    </row>
    <row r="183" ht="23.25" spans="1:28">
      <c r="A183" s="16"/>
      <c r="B183" s="24"/>
      <c r="C183" s="24"/>
      <c r="D183" s="24"/>
      <c r="E183" s="24"/>
      <c r="F183" s="24"/>
      <c r="G183" s="24"/>
      <c r="H183" s="24"/>
      <c r="I183" s="180"/>
      <c r="J183" s="180"/>
      <c r="K183" s="180"/>
      <c r="L183" s="180"/>
      <c r="M183" s="24"/>
      <c r="O183" s="17"/>
      <c r="Q183" s="5"/>
      <c r="R183" s="213" t="str">
        <f>IF(S183&gt;0,SUM(L183+S183),"")</f>
        <v/>
      </c>
      <c r="S183" s="214"/>
      <c r="T183" s="5"/>
      <c r="U183" s="5"/>
      <c r="V183" s="5"/>
      <c r="W183" s="5"/>
      <c r="X183" s="5"/>
      <c r="Y183" s="5"/>
      <c r="Z183" s="5"/>
      <c r="AA183" s="5"/>
      <c r="AB183" s="5"/>
    </row>
    <row r="184" spans="1:15">
      <c r="A184" s="16"/>
      <c r="B184" s="182" t="s">
        <v>164</v>
      </c>
      <c r="C184" s="182"/>
      <c r="D184" s="182"/>
      <c r="E184" s="182"/>
      <c r="F184" s="182"/>
      <c r="G184" s="182"/>
      <c r="H184" s="182"/>
      <c r="I184" s="182"/>
      <c r="J184" s="182"/>
      <c r="K184" s="182"/>
      <c r="L184" s="182"/>
      <c r="M184" s="182"/>
      <c r="N184" s="189"/>
      <c r="O184" s="205"/>
    </row>
    <row r="185" spans="1:15">
      <c r="A185" s="16"/>
      <c r="B185" s="183" t="s">
        <v>165</v>
      </c>
      <c r="C185" s="184">
        <f>+SUM(G179:G182)</f>
        <v>0.061</v>
      </c>
      <c r="D185" s="185" t="s">
        <v>166</v>
      </c>
      <c r="E185" s="186">
        <f>+(C185*SUM(K20:K35))</f>
        <v>272761417.65</v>
      </c>
      <c r="F185" s="187"/>
      <c r="G185" s="188"/>
      <c r="H185" s="189"/>
      <c r="I185" s="183" t="s">
        <v>165</v>
      </c>
      <c r="J185" s="184">
        <f>+SUM(M179:M183)</f>
        <v>0.038</v>
      </c>
      <c r="K185" s="185" t="s">
        <v>166</v>
      </c>
      <c r="L185" s="185"/>
      <c r="M185" s="186">
        <f>+J185*(SUM(K20:K35))</f>
        <v>169916948.7</v>
      </c>
      <c r="N185" s="206"/>
      <c r="O185" s="207"/>
    </row>
    <row r="186" ht="15.75" spans="1:15">
      <c r="A186" s="20"/>
      <c r="B186" s="190"/>
      <c r="C186" s="190"/>
      <c r="D186" s="190"/>
      <c r="E186" s="190"/>
      <c r="F186" s="190"/>
      <c r="G186" s="190"/>
      <c r="H186" s="190"/>
      <c r="I186" s="208" t="s">
        <v>167</v>
      </c>
      <c r="J186" s="190"/>
      <c r="K186" s="190"/>
      <c r="L186" s="190"/>
      <c r="M186" s="190"/>
      <c r="N186" s="209"/>
      <c r="O186" s="210"/>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60" t="s">
        <v>169</v>
      </c>
      <c r="B189" s="161"/>
      <c r="C189" s="161"/>
      <c r="D189" s="161"/>
      <c r="E189" s="161"/>
      <c r="F189" s="161"/>
      <c r="G189" s="161"/>
      <c r="H189" s="161"/>
      <c r="I189" s="161"/>
      <c r="J189" s="161"/>
      <c r="K189" s="161"/>
      <c r="L189" s="161"/>
      <c r="M189" s="161"/>
      <c r="N189" s="161"/>
      <c r="O189" s="201"/>
    </row>
    <row r="190" ht="15.75" spans="1:15">
      <c r="A190" s="162"/>
      <c r="B190" s="163"/>
      <c r="C190" s="163"/>
      <c r="D190" s="163"/>
      <c r="E190" s="163"/>
      <c r="F190" s="163"/>
      <c r="G190" s="163"/>
      <c r="H190" s="163"/>
      <c r="I190" s="163"/>
      <c r="J190" s="163"/>
      <c r="K190" s="163"/>
      <c r="L190" s="163"/>
      <c r="M190" s="163"/>
      <c r="N190" s="163"/>
      <c r="O190" s="202"/>
    </row>
    <row r="191" ht="21.75" spans="1:20">
      <c r="A191" s="16"/>
      <c r="B191" s="24"/>
      <c r="C191" s="24"/>
      <c r="D191" s="24"/>
      <c r="E191" s="24"/>
      <c r="F191" s="24"/>
      <c r="G191" s="24"/>
      <c r="H191" s="24"/>
      <c r="I191" s="24"/>
      <c r="J191" s="24"/>
      <c r="K191" s="24"/>
      <c r="L191" s="24"/>
      <c r="M191" s="24"/>
      <c r="N191" s="24"/>
      <c r="O191" s="32" t="str">
        <f>HYPERLINK("#MI_Oferente_Singular!A1","INICIO")</f>
        <v>INICIO</v>
      </c>
      <c r="Q191" s="215"/>
      <c r="R191" s="215"/>
      <c r="S191" s="215"/>
      <c r="T191" s="215"/>
    </row>
    <row r="192" spans="1:20">
      <c r="A192" s="16"/>
      <c r="B192" s="191" t="s">
        <v>170</v>
      </c>
      <c r="C192" s="191"/>
      <c r="E192" s="24" t="s">
        <v>171</v>
      </c>
      <c r="H192" s="50" t="s">
        <v>172</v>
      </c>
      <c r="J192" s="24" t="s">
        <v>173</v>
      </c>
      <c r="K192" s="24"/>
      <c r="M192" s="24"/>
      <c r="N192" s="24"/>
      <c r="O192" s="17"/>
      <c r="Q192" s="216"/>
      <c r="R192" s="217"/>
      <c r="S192" s="217"/>
      <c r="T192" s="216"/>
    </row>
    <row r="193" spans="1:15">
      <c r="A193" s="16"/>
      <c r="C193" s="218">
        <v>41969</v>
      </c>
      <c r="D193" s="24"/>
      <c r="E193" s="219">
        <v>2576</v>
      </c>
      <c r="F193" s="24"/>
      <c r="G193" s="24"/>
      <c r="H193" s="220" t="s">
        <v>174</v>
      </c>
      <c r="J193" s="24"/>
      <c r="K193" s="218">
        <v>41516</v>
      </c>
      <c r="L193" s="24"/>
      <c r="M193" s="24"/>
      <c r="N193" s="24"/>
      <c r="O193" s="17"/>
    </row>
    <row r="194" spans="1:15">
      <c r="A194" s="16"/>
      <c r="B194" s="221" t="s">
        <v>175</v>
      </c>
      <c r="C194" s="24"/>
      <c r="E194" s="24"/>
      <c r="F194" s="24"/>
      <c r="G194" s="24"/>
      <c r="H194" s="24"/>
      <c r="I194" s="24"/>
      <c r="J194" s="24"/>
      <c r="M194" s="24"/>
      <c r="N194" s="24"/>
      <c r="O194" s="200"/>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22" t="s">
        <v>177</v>
      </c>
      <c r="C199" s="222"/>
      <c r="D199" s="222"/>
      <c r="E199" s="222"/>
      <c r="F199" s="222"/>
      <c r="G199" s="222"/>
      <c r="H199" s="222"/>
      <c r="I199" s="222"/>
      <c r="J199" s="222"/>
      <c r="K199" s="222"/>
      <c r="L199" s="222"/>
      <c r="M199" s="222"/>
      <c r="N199" s="222"/>
      <c r="O199" s="17"/>
    </row>
    <row r="200" spans="1:15">
      <c r="A200" s="16"/>
      <c r="B200" s="223"/>
      <c r="C200" s="223"/>
      <c r="D200" s="223"/>
      <c r="E200" s="223"/>
      <c r="F200" s="223"/>
      <c r="G200" s="223"/>
      <c r="H200" s="223"/>
      <c r="I200" s="223"/>
      <c r="J200" s="223"/>
      <c r="K200" s="223"/>
      <c r="L200" s="223"/>
      <c r="M200" s="223"/>
      <c r="N200" s="223"/>
      <c r="O200" s="17"/>
    </row>
    <row r="201" spans="1:15">
      <c r="A201" s="16"/>
      <c r="B201" s="224" t="s">
        <v>178</v>
      </c>
      <c r="C201" s="225"/>
      <c r="D201" s="225"/>
      <c r="E201" s="225"/>
      <c r="F201" s="225"/>
      <c r="G201" s="225"/>
      <c r="H201" s="225"/>
      <c r="I201" s="225"/>
      <c r="J201" s="225"/>
      <c r="K201" s="225"/>
      <c r="L201" s="225"/>
      <c r="M201" s="225"/>
      <c r="N201" s="225"/>
      <c r="O201" s="17"/>
    </row>
    <row r="202" customHeight="1" spans="1:15">
      <c r="A202" s="16"/>
      <c r="B202" s="226" t="s">
        <v>179</v>
      </c>
      <c r="C202" s="226"/>
      <c r="D202" s="226"/>
      <c r="E202" s="226"/>
      <c r="F202" s="226"/>
      <c r="G202" s="226"/>
      <c r="H202" s="226"/>
      <c r="I202" s="226"/>
      <c r="J202" s="226"/>
      <c r="K202" s="226"/>
      <c r="L202" s="226"/>
      <c r="M202" s="226"/>
      <c r="N202" s="226"/>
      <c r="O202" s="17"/>
    </row>
    <row r="203" s="9" customFormat="1" ht="17.25" customHeight="1" spans="1:18">
      <c r="A203" s="31"/>
      <c r="B203" s="227"/>
      <c r="C203" s="55"/>
      <c r="D203" s="55"/>
      <c r="E203" s="55"/>
      <c r="F203" s="55"/>
      <c r="G203" s="55"/>
      <c r="H203" s="55"/>
      <c r="I203" s="55"/>
      <c r="J203" s="55"/>
      <c r="K203" s="55"/>
      <c r="L203" s="55"/>
      <c r="M203" s="55"/>
      <c r="N203" s="55"/>
      <c r="O203" s="232"/>
      <c r="P203" s="233"/>
      <c r="R203" s="234"/>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8"/>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9" t="s">
        <v>181</v>
      </c>
      <c r="C211" s="219"/>
      <c r="D211" s="55"/>
      <c r="G211" s="229" t="s">
        <v>182</v>
      </c>
      <c r="H211" s="230" t="s">
        <v>183</v>
      </c>
      <c r="J211" s="229" t="s">
        <v>184</v>
      </c>
      <c r="K211" s="231" t="s">
        <v>185</v>
      </c>
      <c r="L211" s="55"/>
      <c r="M211" s="55"/>
      <c r="N211" s="55"/>
      <c r="O211" s="17"/>
    </row>
    <row r="212" spans="1:15">
      <c r="A212" s="16"/>
      <c r="B212" s="229" t="s">
        <v>186</v>
      </c>
      <c r="C212" s="220" t="s">
        <v>187</v>
      </c>
      <c r="D212" s="55"/>
      <c r="G212" s="229" t="s">
        <v>188</v>
      </c>
      <c r="H212" s="231" t="s">
        <v>189</v>
      </c>
      <c r="J212" s="229" t="s">
        <v>190</v>
      </c>
      <c r="K212" s="219" t="s">
        <v>191</v>
      </c>
      <c r="L212" s="55"/>
      <c r="M212" s="55"/>
      <c r="N212" s="55"/>
      <c r="O212" s="200"/>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26</v>
      </c>
      <c r="Y4" s="3" t="s">
        <v>325</v>
      </c>
      <c r="Z4" s="3" t="s">
        <v>326</v>
      </c>
      <c r="AA4" s="3" t="s">
        <v>301</v>
      </c>
      <c r="AB4" s="3" t="s">
        <v>327</v>
      </c>
      <c r="AC4" s="3" t="s">
        <v>228</v>
      </c>
      <c r="AD4" s="3" t="s">
        <v>283</v>
      </c>
      <c r="AE4" s="3" t="s">
        <v>328</v>
      </c>
      <c r="AF4" s="3" t="s">
        <v>329</v>
      </c>
      <c r="AG4" s="3" t="s">
        <v>330</v>
      </c>
      <c r="AH4" s="3" t="s">
        <v>331</v>
      </c>
      <c r="AI4" s="3" t="s">
        <v>332</v>
      </c>
    </row>
    <row r="5" ht="31.5" spans="1:35">
      <c r="A5" t="s">
        <v>204</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206</v>
      </c>
      <c r="C6" s="3" t="s">
        <v>364</v>
      </c>
      <c r="D6" s="3" t="s">
        <v>365</v>
      </c>
      <c r="E6" s="3" t="s">
        <v>366</v>
      </c>
      <c r="F6" s="3" t="s">
        <v>367</v>
      </c>
      <c r="G6" s="4" t="s">
        <v>368</v>
      </c>
      <c r="H6" s="3" t="s">
        <v>369</v>
      </c>
      <c r="I6" s="3" t="s">
        <v>370</v>
      </c>
      <c r="J6" s="3" t="s">
        <v>371</v>
      </c>
      <c r="K6" s="3" t="s">
        <v>372</v>
      </c>
      <c r="L6" s="3" t="s">
        <v>373</v>
      </c>
      <c r="M6" s="3" t="s">
        <v>208</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316</v>
      </c>
      <c r="AH6" s="3" t="s">
        <v>392</v>
      </c>
      <c r="AI6" s="3" t="s">
        <v>393</v>
      </c>
    </row>
    <row r="7" ht="31.5" spans="1:34">
      <c r="A7" t="s">
        <v>239</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216</v>
      </c>
      <c r="AB7" s="3" t="s">
        <v>416</v>
      </c>
      <c r="AD7" s="3" t="s">
        <v>417</v>
      </c>
      <c r="AE7" s="3" t="s">
        <v>418</v>
      </c>
      <c r="AF7" s="3" t="s">
        <v>419</v>
      </c>
      <c r="AG7" s="3" t="s">
        <v>208</v>
      </c>
      <c r="AH7" s="3" t="s">
        <v>420</v>
      </c>
    </row>
    <row r="8" ht="31.5" spans="1:34">
      <c r="A8" t="s">
        <v>208</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209</v>
      </c>
      <c r="C9" s="3" t="s">
        <v>450</v>
      </c>
      <c r="D9" s="3" t="s">
        <v>451</v>
      </c>
      <c r="E9" s="3" t="s">
        <v>452</v>
      </c>
      <c r="F9" s="3" t="s">
        <v>453</v>
      </c>
      <c r="G9" s="4" t="s">
        <v>454</v>
      </c>
      <c r="H9" s="3" t="s">
        <v>291</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210</v>
      </c>
      <c r="C10" s="3" t="s">
        <v>477</v>
      </c>
      <c r="D10" s="3" t="s">
        <v>478</v>
      </c>
      <c r="F10" s="3" t="s">
        <v>479</v>
      </c>
      <c r="G10" s="4" t="s">
        <v>480</v>
      </c>
      <c r="H10" s="3" t="s">
        <v>481</v>
      </c>
      <c r="I10" s="3" t="s">
        <v>209</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208</v>
      </c>
      <c r="AE10" s="3" t="s">
        <v>500</v>
      </c>
      <c r="AF10" s="3" t="s">
        <v>501</v>
      </c>
      <c r="AG10" s="3" t="s">
        <v>502</v>
      </c>
    </row>
    <row r="11" ht="31.5" spans="1:33">
      <c r="A11" t="s">
        <v>211</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297</v>
      </c>
      <c r="Y11" s="3" t="s">
        <v>522</v>
      </c>
      <c r="Z11" s="3" t="s">
        <v>523</v>
      </c>
      <c r="AA11" s="3" t="s">
        <v>524</v>
      </c>
      <c r="AB11" s="3" t="s">
        <v>525</v>
      </c>
      <c r="AD11" s="3" t="s">
        <v>526</v>
      </c>
      <c r="AE11" s="3" t="s">
        <v>527</v>
      </c>
      <c r="AF11" s="3" t="s">
        <v>528</v>
      </c>
      <c r="AG11" s="3" t="s">
        <v>529</v>
      </c>
    </row>
    <row r="12" ht="31.5" spans="1:33">
      <c r="A12" t="s">
        <v>212</v>
      </c>
      <c r="C12" s="3" t="s">
        <v>530</v>
      </c>
      <c r="D12" s="3" t="s">
        <v>531</v>
      </c>
      <c r="F12" s="3" t="s">
        <v>532</v>
      </c>
      <c r="G12" s="4" t="s">
        <v>533</v>
      </c>
      <c r="H12" s="3" t="s">
        <v>534</v>
      </c>
      <c r="I12" s="3" t="s">
        <v>301</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213</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214</v>
      </c>
      <c r="D14" s="3" t="s">
        <v>580</v>
      </c>
      <c r="F14" s="3" t="s">
        <v>581</v>
      </c>
      <c r="G14" s="4" t="s">
        <v>582</v>
      </c>
      <c r="H14" s="3" t="s">
        <v>216</v>
      </c>
      <c r="I14" s="3" t="s">
        <v>210</v>
      </c>
      <c r="J14" s="3" t="s">
        <v>583</v>
      </c>
      <c r="K14" s="3" t="s">
        <v>584</v>
      </c>
      <c r="L14" s="3" t="s">
        <v>585</v>
      </c>
      <c r="M14" s="3" t="s">
        <v>586</v>
      </c>
      <c r="N14" s="3" t="s">
        <v>587</v>
      </c>
      <c r="O14" s="3" t="s">
        <v>588</v>
      </c>
      <c r="P14" s="3" t="s">
        <v>589</v>
      </c>
      <c r="Q14" s="3" t="s">
        <v>590</v>
      </c>
      <c r="T14" s="3" t="s">
        <v>591</v>
      </c>
      <c r="U14" s="3" t="s">
        <v>592</v>
      </c>
      <c r="V14" s="3" t="s">
        <v>593</v>
      </c>
      <c r="W14" s="3" t="s">
        <v>593</v>
      </c>
      <c r="X14" s="3" t="s">
        <v>216</v>
      </c>
      <c r="Y14" s="3" t="s">
        <v>594</v>
      </c>
      <c r="Z14" s="3" t="s">
        <v>595</v>
      </c>
      <c r="AA14" s="3" t="s">
        <v>596</v>
      </c>
      <c r="AB14" s="3" t="s">
        <v>597</v>
      </c>
      <c r="AD14" s="3" t="s">
        <v>598</v>
      </c>
      <c r="AE14" s="3" t="s">
        <v>599</v>
      </c>
      <c r="AF14" s="3" t="s">
        <v>600</v>
      </c>
      <c r="AG14" s="3" t="s">
        <v>601</v>
      </c>
    </row>
    <row r="15" ht="52.5" spans="1:33">
      <c r="A15" t="s">
        <v>215</v>
      </c>
      <c r="D15" s="3" t="s">
        <v>316</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216</v>
      </c>
      <c r="D16" s="3" t="s">
        <v>298</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217</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218</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219</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220</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240</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222</v>
      </c>
      <c r="D22" s="3" t="s">
        <v>508</v>
      </c>
      <c r="F22" s="3" t="s">
        <v>751</v>
      </c>
      <c r="G22" s="4" t="s">
        <v>752</v>
      </c>
      <c r="H22" s="3" t="s">
        <v>753</v>
      </c>
      <c r="I22" s="3" t="s">
        <v>754</v>
      </c>
      <c r="J22" s="3" t="s">
        <v>227</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223</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241</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225</v>
      </c>
      <c r="D26" s="3" t="s">
        <v>210</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226</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230</v>
      </c>
      <c r="AF27" s="3" t="s">
        <v>851</v>
      </c>
      <c r="AG27" s="3" t="s">
        <v>364</v>
      </c>
    </row>
    <row r="28" ht="52.5" spans="1:33">
      <c r="A28" t="s">
        <v>227</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242</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229</v>
      </c>
      <c r="D30" s="3" t="s">
        <v>883</v>
      </c>
      <c r="H30" s="3" t="s">
        <v>626</v>
      </c>
      <c r="I30" s="3" t="s">
        <v>884</v>
      </c>
      <c r="M30" s="3" t="s">
        <v>885</v>
      </c>
      <c r="O30" s="3" t="s">
        <v>886</v>
      </c>
      <c r="P30" s="3" t="s">
        <v>887</v>
      </c>
      <c r="Q30" s="3" t="s">
        <v>888</v>
      </c>
      <c r="T30" s="3" t="s">
        <v>889</v>
      </c>
      <c r="V30" s="3" t="s">
        <v>890</v>
      </c>
      <c r="W30" s="3" t="s">
        <v>891</v>
      </c>
      <c r="X30" s="3" t="s">
        <v>134</v>
      </c>
      <c r="Y30" s="3" t="s">
        <v>530</v>
      </c>
      <c r="AD30" s="3" t="s">
        <v>650</v>
      </c>
      <c r="AF30" s="3" t="s">
        <v>892</v>
      </c>
      <c r="AG30" s="3" t="s">
        <v>893</v>
      </c>
    </row>
    <row r="31" ht="31.5" spans="1:33">
      <c r="A31" t="s">
        <v>230</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231</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233</v>
      </c>
      <c r="D34" s="3" t="s">
        <v>934</v>
      </c>
      <c r="H34" s="3" t="s">
        <v>935</v>
      </c>
      <c r="I34" s="3" t="s">
        <v>936</v>
      </c>
      <c r="M34" s="3" t="s">
        <v>937</v>
      </c>
      <c r="Q34" s="3" t="s">
        <v>938</v>
      </c>
      <c r="T34" s="3" t="s">
        <v>939</v>
      </c>
      <c r="X34" s="3" t="s">
        <v>111</v>
      </c>
      <c r="Y34" s="3" t="s">
        <v>940</v>
      </c>
      <c r="AD34" s="3" t="s">
        <v>941</v>
      </c>
      <c r="AF34" s="3" t="s">
        <v>942</v>
      </c>
      <c r="AG34" s="3" t="s">
        <v>801</v>
      </c>
    </row>
    <row r="35" ht="42" spans="1:33">
      <c r="A35" t="s">
        <v>234</v>
      </c>
      <c r="D35" s="3" t="s">
        <v>943</v>
      </c>
      <c r="H35" s="3" t="s">
        <v>944</v>
      </c>
      <c r="I35" s="3" t="s">
        <v>945</v>
      </c>
      <c r="M35" s="3" t="s">
        <v>946</v>
      </c>
      <c r="Q35" s="3" t="s">
        <v>947</v>
      </c>
      <c r="T35" s="3" t="s">
        <v>948</v>
      </c>
      <c r="X35" s="3" t="s">
        <v>552</v>
      </c>
      <c r="Y35" s="3" t="s">
        <v>549</v>
      </c>
      <c r="AD35" s="3" t="s">
        <v>949</v>
      </c>
      <c r="AF35" s="3" t="s">
        <v>950</v>
      </c>
      <c r="AG35" s="3" t="s">
        <v>951</v>
      </c>
    </row>
    <row r="36" ht="42" spans="1:33">
      <c r="A36" t="s">
        <v>238</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467</v>
      </c>
      <c r="H39" s="3" t="s">
        <v>937</v>
      </c>
      <c r="I39" s="3" t="s">
        <v>981</v>
      </c>
      <c r="M39" s="3" t="s">
        <v>230</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2020-12-30T03:07:19Z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