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eivy\Desktop\PROPUESTAS MODALIDAD INSTITUCIONAL 2021\2021810000184\"/>
    </mc:Choice>
  </mc:AlternateContent>
  <xr:revisionPtr revIDLastSave="0" documentId="13_ncr:1_{764F42AD-F602-45B6-9E48-2B4055B25B4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<sst xmlns="http://schemas.openxmlformats.org/spreadsheetml/2006/main" count="3137" uniqueCount="2719">
  <si>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</si>
  <si>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</si>
  <si>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</si>
  <si>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</si>
  <si>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</si>
  <si>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</si>
  <si>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</si>
  <si>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</si>
  <si>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</si>
  <si>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</si>
  <si>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</si>
  <si>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</si>
  <si>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</si>
  <si>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</si>
  <si>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</si>
  <si>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</si>
  <si>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</si>
  <si>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</si>
  <si>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</si>
  <si>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</si>
  <si>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</si>
  <si>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</si>
  <si>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</si>
  <si>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</si>
  <si>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</si>
  <si>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</si>
  <si>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</si>
  <si>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</si>
  <si>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</si>
  <si>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</si>
  <si>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</si>
  <si>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</si>
  <si>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</si>
  <si>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</si>
  <si>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</si>
  <si>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</si>
  <si>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</si>
  <si>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</si>
  <si>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</si>
  <si>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</si>
  <si>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</si>
  <si>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</si>
  <si>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</si>
  <si>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</si>
  <si>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</si>
  <si>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</si>
  <si>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</si>
  <si>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</si>
  <si>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</si>
  <si>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</si>
  <si>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</si>
  <si>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</si>
  <si>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</si>
  <si>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</si>
  <si>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</si>
  <si>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</si>
  <si>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</si>
  <si>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</si>
  <si>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</si>
  <si>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</si>
  <si>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</si>
  <si>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</si>
  <si>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</si>
  <si>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</si>
  <si>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</si>
  <si>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</si>
  <si>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</si>
  <si>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</si>
  <si>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</si>
  <si>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</si>
  <si>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</si>
  <si>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</si>
  <si>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</si>
  <si>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</si>
  <si>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</si>
  <si>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</si>
  <si>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</si>
  <si>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</si>
  <si>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</si>
  <si>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</si>
  <si>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</si>
  <si>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</si>
  <si>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</si>
  <si>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</si>
  <si>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</si>
  <si>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</si>
  <si>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</si>
  <si>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</si>
  <si>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</si>
  <si>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</si>
  <si>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</si>
  <si>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</si>
  <si>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</si>
  <si>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</si>
  <si>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</si>
  <si>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</si>
  <si>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</si>
  <si>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</si>
  <si>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</si>
  <si>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</si>
  <si>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</si>
  <si>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</si>
  <si>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</si>
  <si>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</si>
  <si>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</si>
  <si>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</si>
  <si>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</si>
  <si>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</si>
  <si>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</si>
  <si>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</si>
  <si>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</si>
  <si>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</si>
  <si>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</si>
  <si>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</si>
  <si>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</si>
  <si>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</si>
  <si>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</si>
  <si>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</si>
  <si>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</si>
  <si>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</si>
  <si>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</si>
  <si>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</si>
  <si>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</si>
  <si>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</si>
  <si>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</si>
  <si>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</si>
  <si>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</si>
  <si>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</si>
  <si>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</si>
  <si>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</si>
  <si>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</si>
  <si>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</si>
  <si>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</si>
  <si>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</si>
  <si>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</si>
  <si>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</si>
  <si>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</si>
  <si>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</si>
  <si>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</si>
  <si>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</si>
  <si>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</si>
  <si>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</si>
  <si>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</si>
  <si>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</si>
  <si>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</si>
  <si>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</si>
  <si>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</si>
  <si>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</si>
  <si>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</si>
  <si>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</si>
  <si>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</si>
  <si>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</si>
  <si>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</si>
  <si>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</si>
  <si>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</si>
  <si>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</si>
  <si>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</si>
  <si>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</si>
  <si>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</si>
  <si>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</si>
  <si>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</si>
  <si>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</si>
  <si>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</si>
  <si>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</si>
  <si>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</si>
  <si>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</si>
  <si>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</si>
  <si>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</si>
  <si>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</si>
  <si>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</si>
  <si>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</si>
  <si>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</si>
  <si>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</si>
  <si>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</si>
  <si>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</si>
  <si>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</si>
  <si>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</si>
  <si>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</si>
  <si>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</si>
  <si>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</si>
  <si>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</si>
  <si>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</si>
  <si>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</si>
  <si>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</si>
  <si>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</si>
  <si>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</si>
  <si>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</si>
  <si>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</si>
  <si>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</si>
  <si>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</si>
  <si>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</si>
  <si>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</si>
  <si>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</si>
  <si>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</si>
  <si>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</si>
  <si>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</si>
  <si>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</si>
  <si>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</si>
  <si>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</si>
  <si>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</si>
  <si>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</si>
  <si>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</si>
  <si>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</si>
  <si>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</si>
  <si>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</si>
  <si>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</si>
  <si>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</si>
  <si>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</si>
  <si>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</si>
  <si>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</si>
  <si>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</si>
  <si>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</si>
  <si>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</si>
  <si>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</si>
  <si>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</si>
  <si>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</si>
  <si>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</si>
  <si>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</si>
  <si>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</si>
  <si>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</si>
  <si>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</si>
  <si>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</si>
  <si>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</si>
  <si>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</si>
  <si>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</si>
  <si>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</si>
  <si>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</si>
  <si>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</si>
  <si>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</si>
  <si>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</si>
  <si>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</si>
  <si>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</si>
  <si>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</si>
  <si>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</si>
  <si>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</si>
  <si>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</si>
  <si>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</si>
  <si>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</si>
  <si>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</si>
  <si>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</si>
  <si>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</si>
  <si>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</si>
  <si>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</si>
  <si>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</si>
  <si>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</si>
  <si>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</si>
  <si>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</si>
  <si>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</si>
  <si>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</si>
  <si>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</si>
  <si>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</si>
  <si>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</si>
  <si>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</si>
  <si>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</si>
  <si>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</si>
  <si>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</si>
  <si>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</si>
  <si>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</si>
  <si>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</si>
  <si>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</si>
  <si>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</si>
  <si>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</si>
  <si>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</si>
  <si>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</si>
  <si>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</si>
  <si>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</si>
  <si>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</si>
  <si>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</si>
  <si>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</si>
  <si>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</si>
  <si>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</si>
  <si>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</si>
  <si>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</si>
  <si>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</si>
  <si>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</si>
  <si>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</si>
  <si>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</si>
  <si>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</si>
  <si>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</si>
  <si>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</si>
  <si>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</si>
  <si>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</si>
  <si>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</si>
  <si>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</si>
  <si>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</si>
  <si>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</si>
  <si>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</si>
  <si>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</si>
  <si>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</si>
  <si>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</si>
  <si>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</si>
  <si>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</si>
  <si>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</si>
  <si>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</si>
  <si>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</si>
  <si>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</si>
  <si>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</si>
  <si>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</si>
  <si>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</si>
  <si>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</si>
  <si>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</si>
  <si>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</si>
  <si>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</si>
  <si>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</si>
  <si>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</si>
  <si>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</si>
  <si>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</si>
  <si>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</si>
  <si>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</si>
  <si>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</si>
  <si>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</si>
  <si>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</si>
  <si>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</si>
  <si>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</si>
  <si>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</si>
  <si>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</si>
  <si>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</si>
  <si>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</si>
  <si>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</si>
  <si>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</si>
  <si>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</si>
  <si>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</si>
  <si>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</si>
  <si>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</si>
  <si>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</si>
  <si>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</si>
  <si>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</si>
  <si>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</si>
  <si>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</si>
  <si>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</si>
  <si>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</si>
  <si>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</si>
  <si>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</si>
  <si>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</si>
  <si>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</si>
  <si>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</si>
  <si>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</si>
  <si>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</si>
  <si>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</si>
  <si>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</si>
  <si>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</si>
  <si>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</si>
  <si>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</si>
  <si>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</si>
  <si>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</si>
  <si>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</si>
  <si>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</si>
  <si>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</si>
  <si>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</si>
  <si>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</si>
  <si>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</si>
  <si>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</si>
  <si>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</si>
  <si>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</si>
  <si>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</si>
  <si>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</si>
  <si>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</si>
  <si>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</si>
  <si>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</si>
  <si>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</si>
  <si>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</si>
  <si>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</si>
  <si>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</si>
  <si>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</si>
  <si>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</si>
  <si>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</si>
  <si>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</si>
  <si>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</si>
  <si>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</si>
  <si>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</si>
  <si>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</si>
  <si>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</si>
  <si>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</si>
  <si>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</si>
  <si>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</si>
  <si>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</si>
  <si>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</si>
  <si>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</si>
  <si>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</si>
  <si>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</si>
  <si>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</si>
  <si>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</si>
  <si>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</si>
  <si>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</si>
  <si>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</si>
  <si>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</si>
  <si>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</si>
  <si>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</si>
  <si>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</si>
  <si>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</si>
  <si>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</si>
  <si>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</si>
  <si>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</si>
  <si>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</si>
  <si>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</si>
  <si>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</si>
  <si>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</si>
  <si>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</si>
  <si>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</si>
  <si>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</si>
  <si>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</si>
  <si>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</si>
  <si>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</si>
  <si>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</si>
  <si>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</si>
  <si>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</si>
  <si>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</si>
  <si>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</si>
  <si>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</si>
  <si>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</si>
  <si>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</si>
  <si>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</si>
  <si>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</si>
  <si>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</si>
  <si>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</si>
  <si>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</si>
  <si>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</si>
  <si>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</si>
  <si>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</si>
  <si>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</si>
  <si>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</si>
  <si>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</si>
  <si>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</si>
  <si>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</si>
  <si>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</si>
  <si>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</si>
  <si>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</si>
  <si>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</si>
  <si>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</si>
  <si>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</si>
  <si>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</si>
  <si>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</si>
  <si>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</si>
  <si>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</si>
  <si>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</si>
  <si>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</si>
  <si>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</si>
  <si>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</si>
  <si>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</si>
  <si>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</si>
  <si>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</si>
  <si>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</si>
  <si>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</si>
  <si>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</si>
  <si>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</si>
  <si>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</si>
  <si>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</si>
  <si>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</si>
  <si>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</si>
  <si>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</si>
  <si>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</si>
  <si>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</si>
  <si>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</si>
  <si>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</si>
  <si>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</si>
  <si>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</si>
  <si>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</si>
  <si>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</si>
  <si>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</si>
  <si>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</si>
  <si>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</si>
  <si>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</si>
  <si>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</si>
  <si>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</si>
  <si>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</si>
  <si>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</si>
  <si>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</si>
  <si>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</si>
  <si>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</si>
  <si>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</si>
  <si>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</si>
  <si>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</si>
  <si>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</si>
  <si>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</si>
  <si>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</si>
  <si>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</si>
  <si>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</si>
  <si>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</si>
  <si>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</si>
  <si>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</si>
  <si>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</si>
  <si>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</si>
  <si>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</si>
  <si>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</si>
  <si>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</si>
  <si>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</si>
  <si>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</si>
  <si>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</si>
  <si>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</si>
  <si>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</si>
  <si>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</si>
  <si>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</si>
  <si>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</si>
  <si>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</si>
  <si>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</si>
  <si>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</si>
  <si>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</si>
  <si>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</si>
  <si>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</si>
  <si>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</si>
  <si>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</si>
  <si>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</si>
  <si>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</si>
  <si>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</si>
  <si>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</si>
  <si>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</si>
  <si>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</si>
  <si>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</si>
  <si>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</si>
  <si>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</si>
  <si>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</si>
  <si>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</si>
  <si>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</si>
  <si>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</si>
  <si>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</si>
  <si>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</si>
  <si>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</si>
  <si>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</si>
  <si>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</si>
  <si>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</si>
  <si>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</si>
  <si>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</si>
  <si>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</si>
  <si>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</si>
  <si>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</si>
  <si>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</si>
  <si>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</si>
  <si>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</si>
  <si>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</si>
  <si>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</si>
  <si>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</si>
  <si>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</si>
  <si>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</si>
  <si>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</si>
  <si>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</si>
  <si>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</si>
  <si>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</si>
  <si>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</si>
  <si>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</si>
  <si>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</si>
  <si>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</si>
  <si>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</si>
  <si>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</si>
  <si>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</si>
  <si>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</si>
  <si>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</si>
  <si>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</si>
  <si>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</si>
  <si>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</si>
  <si>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</si>
  <si>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</si>
  <si>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</si>
  <si>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</si>
  <si>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</si>
  <si>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</si>
  <si>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</si>
  <si>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</si>
  <si>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</si>
  <si>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</si>
  <si>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</si>
  <si>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</si>
  <si>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</si>
  <si>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</si>
  <si>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</si>
  <si>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</si>
  <si>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</si>
  <si>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</si>
  <si>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</si>
  <si>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</si>
  <si>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</si>
  <si>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</si>
  <si>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</si>
  <si>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</si>
  <si>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</si>
  <si>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</si>
  <si>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</si>
  <si>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</si>
  <si>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</si>
  <si>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</si>
  <si>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</si>
  <si>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</si>
  <si>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</si>
  <si>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</si>
  <si>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</si>
  <si>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</si>
  <si>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</si>
  <si>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</si>
  <si>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</si>
  <si>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</si>
  <si>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</si>
  <si>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</si>
  <si>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</si>
  <si>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</si>
  <si>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</si>
  <si>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</si>
  <si>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</si>
  <si>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</si>
  <si>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</si>
  <si>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</si>
  <si>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</si>
  <si>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</si>
  <si>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</si>
  <si>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</si>
  <si>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</si>
  <si>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</si>
  <si>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</si>
  <si>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</si>
  <si>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</si>
  <si>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</si>
  <si>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</si>
  <si>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</si>
  <si>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</si>
  <si>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</si>
  <si>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</si>
  <si>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</si>
  <si>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</si>
  <si>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</si>
  <si>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</si>
  <si>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</si>
  <si>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</si>
  <si>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</si>
  <si>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</si>
  <si>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</si>
  <si>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</si>
  <si>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</si>
  <si>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</si>
  <si>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</si>
  <si>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</si>
  <si>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</si>
  <si>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</si>
  <si>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</si>
  <si>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</si>
  <si>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</si>
  <si>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</si>
  <si>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</si>
  <si>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</si>
  <si>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</si>
  <si>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</si>
  <si>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</si>
  <si>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</si>
  <si>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</si>
  <si>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</si>
  <si>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</si>
  <si>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</si>
  <si>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</si>
  <si>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</si>
  <si>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</si>
  <si>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</si>
  <si>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</si>
  <si>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</si>
  <si>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</si>
  <si>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</si>
  <si>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</si>
  <si>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</si>
  <si>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</si>
  <si>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</si>
  <si>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</si>
  <si>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</si>
  <si>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</si>
  <si>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</si>
  <si>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</si>
  <si>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</si>
  <si>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</si>
  <si>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</si>
  <si>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</si>
  <si>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</si>
  <si>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</si>
  <si>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</si>
  <si>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</si>
  <si>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</si>
  <si>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</si>
  <si>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</si>
  <si>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</si>
  <si>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</si>
  <si>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</si>
  <si>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</si>
  <si>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</si>
  <si>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</si>
  <si>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</si>
  <si>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</si>
  <si>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</si>
  <si>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</si>
  <si>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</si>
  <si>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</si>
  <si>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</si>
  <si>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</si>
  <si>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</si>
  <si>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</si>
  <si>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</si>
  <si>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</si>
  <si>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</si>
  <si>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</si>
  <si>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</si>
  <si>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</si>
  <si>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</si>
  <si>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</si>
  <si>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</si>
  <si>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</si>
  <si>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</si>
  <si>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</si>
  <si>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</si>
  <si>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</si>
  <si>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</si>
  <si>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</si>
  <si>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</si>
  <si>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</si>
  <si>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</si>
  <si>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</si>
  <si>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</si>
  <si>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</si>
  <si>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</si>
  <si>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</si>
  <si>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</si>
  <si>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</si>
  <si>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</si>
  <si>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</si>
  <si>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</si>
  <si>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</si>
  <si>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</si>
  <si>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</si>
  <si>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</si>
  <si>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</si>
  <si>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</si>
  <si>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</si>
  <si>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</si>
  <si>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</si>
  <si>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</si>
  <si>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</si>
  <si>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</si>
  <si>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</si>
  <si>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</si>
  <si>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</si>
  <si>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</si>
  <si>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</si>
  <si>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</si>
  <si>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</si>
  <si>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</si>
  <si>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</si>
  <si>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</si>
  <si>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</si>
  <si>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</si>
  <si>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</si>
  <si>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</si>
  <si>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</si>
  <si>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</si>
  <si>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</si>
  <si>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</si>
  <si>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</si>
  <si>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</si>
  <si>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</si>
  <si>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</si>
  <si>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</si>
  <si>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</si>
  <si>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</si>
  <si>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</si>
  <si>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</si>
  <si>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</si>
  <si>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</si>
  <si>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</si>
  <si>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</si>
  <si>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</si>
  <si>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</si>
  <si>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</si>
  <si>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</si>
  <si>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</si>
  <si>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</si>
  <si>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</si>
  <si>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</si>
  <si>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</si>
  <si>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</si>
  <si>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</si>
  <si>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</si>
  <si>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</si>
  <si>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</si>
  <si>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</si>
  <si>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</si>
  <si>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</si>
  <si>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</si>
  <si>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</si>
  <si>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</si>
  <si>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</si>
  <si>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</si>
  <si>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</si>
  <si>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</si>
  <si>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</si>
  <si>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</si>
  <si>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</si>
  <si>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</si>
  <si>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</si>
  <si>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</si>
  <si>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</si>
  <si>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</si>
  <si>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</si>
  <si>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</si>
  <si>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</si>
  <si>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</si>
  <si>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</si>
  <si>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</si>
  <si>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</si>
  <si>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</si>
  <si>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</si>
  <si>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</si>
  <si>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</si>
  <si>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</si>
  <si>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</si>
  <si>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</si>
  <si>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</si>
  <si>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</si>
  <si>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</si>
  <si>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</si>
  <si>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</si>
  <si>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</si>
  <si>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</si>
  <si>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</si>
  <si>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</si>
  <si>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</si>
  <si>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</si>
  <si>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</si>
  <si>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</si>
  <si>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</si>
  <si>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</si>
  <si>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</si>
  <si>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</si>
  <si>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</si>
  <si>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</si>
  <si>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</si>
  <si>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</si>
  <si>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</si>
  <si>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</si>
  <si>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</si>
  <si>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</si>
  <si>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</si>
  <si>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</si>
  <si>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</si>
  <si>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</si>
  <si>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</si>
  <si>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</si>
  <si>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</si>
  <si>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</si>
  <si>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</si>
  <si>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</si>
  <si>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</si>
  <si>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</si>
  <si>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</si>
  <si>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</si>
  <si>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</si>
  <si>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</si>
  <si>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</si>
  <si>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</si>
  <si>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</si>
  <si>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</si>
  <si>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</si>
  <si>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</si>
  <si>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</si>
  <si>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</si>
  <si>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</si>
  <si>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</si>
  <si>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</si>
  <si>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</si>
  <si>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</si>
  <si>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</si>
  <si>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</si>
  <si>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</si>
  <si>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</si>
  <si>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</si>
  <si>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</si>
  <si>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</si>
  <si>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</si>
  <si>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</si>
  <si>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</si>
  <si>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</si>
  <si>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</si>
  <si>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</si>
  <si>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</si>
  <si>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</si>
  <si>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</si>
  <si>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</si>
  <si>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</si>
  <si>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</si>
  <si>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</si>
  <si>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</si>
  <si>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</si>
  <si>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</si>
  <si>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</si>
  <si>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</si>
  <si>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</si>
  <si>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</si>
  <si>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</si>
  <si>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</si>
  <si>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</si>
  <si>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</si>
  <si>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</si>
  <si>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</si>
  <si>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</si>
  <si>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</si>
  <si>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</si>
  <si>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</si>
  <si>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</si>
  <si>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</si>
  <si>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</si>
  <si>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</si>
  <si>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</si>
  <si>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</si>
  <si>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</si>
  <si>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</si>
  <si>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</si>
  <si>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</si>
  <si>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</si>
  <si>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</si>
  <si>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</si>
  <si>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</si>
  <si>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</si>
  <si>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</si>
  <si>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</si>
  <si>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</si>
  <si>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</si>
  <si>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</si>
  <si>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</si>
  <si>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</si>
  <si>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</si>
  <si>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</si>
  <si>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</si>
  <si>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</si>
  <si>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</si>
  <si>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</si>
  <si>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</si>
  <si>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</si>
  <si>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</si>
  <si>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</si>
  <si>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</si>
  <si>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</si>
  <si>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</si>
  <si>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</si>
  <si>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</si>
  <si>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</si>
  <si>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</si>
  <si>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</si>
  <si>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</si>
  <si>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</si>
  <si>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</si>
  <si>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</si>
  <si>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</si>
  <si>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</si>
  <si>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</si>
  <si>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</si>
  <si>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</si>
  <si>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</si>
  <si>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</si>
  <si>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</si>
  <si>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</si>
  <si>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</si>
  <si>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</si>
  <si>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</si>
  <si>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</si>
  <si>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</si>
  <si>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</si>
  <si>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</si>
  <si>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</si>
  <si>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</si>
  <si>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</si>
  <si>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</si>
  <si>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</si>
  <si>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</si>
  <si>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</si>
  <si>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</si>
  <si>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</si>
  <si>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</si>
  <si>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</si>
  <si>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</si>
  <si>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</si>
  <si>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</si>
  <si>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</si>
  <si>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</si>
  <si>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</si>
  <si>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</si>
  <si>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</si>
  <si>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</si>
  <si>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</si>
  <si>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</si>
  <si>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</si>
  <si>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</si>
  <si>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</si>
  <si>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</si>
  <si>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</si>
  <si>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</si>
  <si>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</si>
  <si>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</si>
  <si>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</si>
  <si>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</si>
  <si>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</si>
  <si>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</si>
  <si>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</si>
  <si>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</si>
  <si>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</si>
  <si>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</si>
  <si>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</si>
  <si>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</si>
  <si>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</si>
  <si>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</si>
  <si>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</si>
  <si>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</si>
  <si>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</si>
  <si>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</si>
  <si>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</si>
  <si>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</si>
  <si>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</si>
  <si>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</si>
  <si>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</si>
  <si>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</si>
  <si>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</si>
  <si>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</si>
  <si>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</si>
  <si>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</si>
  <si>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</si>
  <si>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</si>
  <si>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</si>
  <si>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</si>
  <si>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</si>
  <si>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</si>
  <si>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</si>
  <si>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</si>
  <si>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</si>
  <si>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</si>
  <si>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</si>
  <si>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</si>
  <si>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</si>
  <si>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</si>
  <si>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</si>
  <si>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</si>
  <si>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</si>
  <si>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</si>
  <si>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</si>
  <si>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</si>
  <si>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</si>
  <si>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</si>
  <si>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</si>
  <si>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</si>
  <si>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</si>
  <si>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</si>
  <si>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</si>
  <si>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</si>
  <si>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</si>
  <si>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</si>
  <si>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</si>
  <si>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</si>
  <si>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</si>
  <si>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</si>
  <si>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</si>
  <si>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</si>
  <si>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</si>
  <si>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</si>
  <si>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</si>
  <si>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</si>
  <si>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</si>
  <si>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</si>
  <si>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</si>
  <si>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</si>
  <si>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</si>
  <si>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</si>
  <si>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</si>
  <si>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</si>
  <si>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</si>
  <si>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</si>
  <si>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</si>
  <si>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</si>
  <si>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</si>
  <si>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</si>
  <si>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</si>
  <si>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</si>
  <si>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</si>
  <si>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</si>
  <si>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</si>
  <si>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</si>
  <si>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</si>
  <si>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</si>
  <si>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</si>
  <si>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</si>
  <si>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</si>
  <si>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</si>
  <si>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</si>
  <si>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</si>
  <si>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</si>
  <si>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</si>
  <si>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</si>
  <si>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</si>
  <si>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</si>
  <si>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</si>
  <si>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</si>
  <si>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</si>
  <si>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</si>
  <si>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</si>
  <si>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</si>
  <si>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</si>
  <si>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</si>
  <si>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</si>
  <si>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</si>
  <si>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</si>
  <si>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</si>
  <si>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</si>
  <si>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</si>
  <si>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</si>
  <si>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</si>
  <si>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</si>
  <si>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</si>
  <si>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</si>
  <si>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</si>
  <si>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</si>
  <si>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</si>
  <si>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</si>
  <si>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</si>
  <si>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</si>
  <si>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</si>
  <si>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</si>
  <si>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</si>
  <si>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</si>
  <si>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</si>
  <si>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</si>
  <si>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</si>
  <si>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</si>
  <si>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</si>
  <si>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</si>
  <si>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</si>
  <si>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</si>
  <si>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</si>
  <si>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</si>
  <si>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</si>
  <si>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</si>
  <si>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</si>
  <si>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</si>
  <si>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</si>
  <si>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</si>
  <si>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</si>
  <si>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</si>
  <si>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</si>
  <si>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</si>
  <si>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</si>
  <si>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</si>
  <si>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</si>
  <si>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</si>
  <si>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</si>
  <si>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</si>
  <si>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</si>
  <si>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</si>
  <si>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</si>
  <si>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</si>
  <si>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</si>
  <si>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</si>
  <si>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</si>
  <si>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</si>
  <si>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</si>
  <si>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</si>
  <si>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</si>
  <si>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</si>
  <si>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</si>
  <si>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</si>
  <si>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</si>
  <si>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</si>
  <si>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</si>
  <si>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</si>
  <si>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</si>
  <si>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</si>
  <si>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</si>
  <si>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</si>
  <si>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</si>
  <si>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</si>
  <si>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</si>
  <si>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</si>
  <si>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</si>
  <si>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</si>
  <si>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</si>
  <si>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</si>
  <si>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</si>
  <si>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</si>
  <si>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</si>
  <si>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</si>
  <si>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</si>
  <si>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</si>
  <si>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</si>
  <si>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</si>
  <si>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</si>
  <si>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</si>
  <si>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</si>
  <si>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</si>
  <si>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</si>
  <si>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</si>
  <si>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</si>
  <si>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</si>
  <si>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</si>
  <si>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</si>
  <si>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</si>
  <si>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</si>
  <si>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</si>
  <si>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</si>
  <si>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</si>
  <si>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</si>
  <si>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</si>
  <si>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</si>
  <si>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</si>
  <si>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</si>
  <si>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</si>
  <si>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</si>
  <si>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</si>
  <si>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</si>
  <si>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</si>
  <si>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</si>
  <si>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</si>
  <si>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</si>
  <si>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</si>
  <si>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</si>
  <si>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</si>
  <si>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</si>
  <si>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</si>
  <si>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</si>
  <si>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</si>
  <si>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</si>
  <si>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</si>
  <si>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</si>
  <si>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</si>
  <si>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</si>
  <si>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</si>
  <si>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</si>
  <si>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</si>
  <si>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</si>
  <si>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</si>
  <si>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</si>
  <si>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</si>
  <si>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</si>
  <si>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</si>
  <si>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</si>
  <si>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</si>
  <si>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</si>
  <si>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</si>
  <si>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</si>
  <si>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</si>
  <si>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</si>
  <si>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</si>
  <si>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</si>
  <si>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</si>
  <si>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</si>
  <si>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</si>
  <si>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</si>
  <si>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</si>
  <si>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</si>
  <si>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</si>
  <si>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</si>
  <si>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</si>
  <si>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</si>
  <si>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</si>
  <si>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</si>
  <si>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</si>
  <si>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</si>
  <si>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</si>
  <si>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</si>
  <si>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</si>
  <si>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</si>
  <si>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</si>
  <si>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</si>
  <si>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</si>
  <si>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</si>
  <si>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</si>
  <si>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</si>
  <si>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</si>
  <si>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</si>
  <si>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</si>
  <si>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</si>
  <si>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</si>
  <si>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</si>
  <si>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</si>
  <si>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</si>
  <si>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</si>
  <si>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</si>
  <si>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</si>
  <si>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</si>
  <si>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</si>
  <si>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</si>
  <si>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</si>
  <si>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</si>
  <si>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</si>
  <si>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</si>
  <si>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</si>
  <si>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</si>
  <si>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</si>
  <si>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</si>
  <si>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</si>
  <si>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</si>
  <si>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</si>
  <si>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</si>
  <si>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</si>
  <si>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</si>
  <si>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</si>
  <si>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</si>
  <si>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</si>
  <si>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</si>
  <si>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</si>
  <si>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</si>
  <si>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</si>
  <si>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</si>
  <si>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</si>
  <si>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</si>
  <si>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</si>
  <si>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</si>
  <si>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</si>
  <si>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</si>
  <si>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</si>
  <si>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</si>
  <si>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</si>
  <si>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</si>
  <si>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</si>
  <si>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</si>
  <si>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</si>
  <si>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</si>
  <si>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</si>
  <si>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</si>
  <si>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</si>
  <si>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</si>
  <si>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</si>
  <si>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</si>
  <si>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</si>
  <si>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</si>
  <si>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</si>
  <si>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</si>
  <si>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</si>
  <si>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</si>
  <si>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</si>
  <si>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</si>
  <si>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</si>
  <si>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</si>
  <si>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</si>
  <si>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</si>
  <si>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</si>
  <si>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</si>
  <si>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</si>
  <si>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</si>
  <si>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</si>
  <si>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</si>
  <si>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</si>
  <si>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</si>
  <si>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</si>
  <si>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</si>
  <si>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</si>
  <si>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</si>
  <si>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</si>
  <si>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</si>
  <si>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</si>
  <si>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</si>
  <si>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</si>
  <si>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</si>
  <si>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</si>
  <si>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</si>
  <si>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</si>
  <si>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</si>
  <si>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</si>
  <si>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</si>
  <si>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</si>
  <si>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</si>
  <si>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</si>
  <si>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</si>
  <si>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</si>
  <si>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</si>
  <si>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</si>
  <si>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</si>
  <si>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</si>
  <si>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</si>
  <si>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</si>
  <si>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</si>
  <si>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</si>
  <si>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</si>
  <si>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</si>
  <si>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</si>
  <si>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</si>
  <si>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</si>
  <si>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</si>
  <si>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</si>
  <si>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</si>
  <si>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</si>
  <si>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</si>
  <si>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</si>
  <si>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</si>
  <si>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</si>
  <si>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</si>
  <si>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</si>
  <si>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</si>
  <si>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</si>
  <si>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</si>
  <si>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</si>
  <si>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</si>
  <si>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</si>
  <si>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</si>
  <si>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</si>
  <si>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</si>
  <si>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</si>
  <si>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</si>
  <si>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</si>
  <si>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</si>
  <si>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</si>
  <si>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</si>
  <si>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</si>
  <si>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</si>
  <si>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</si>
  <si>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</si>
  <si>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</si>
  <si>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</si>
  <si>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</si>
  <si>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</si>
  <si>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</si>
  <si>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</si>
  <si>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</si>
  <si>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</si>
  <si>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</si>
  <si>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</si>
  <si>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</si>
  <si>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</si>
  <si>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</si>
  <si>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</si>
  <si>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</si>
  <si>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</si>
  <si>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</si>
  <si>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</si>
  <si>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</si>
  <si>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</si>
  <si>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</si>
  <si>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</si>
  <si>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</si>
  <si>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</si>
  <si>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</si>
  <si>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</si>
  <si>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</si>
  <si>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</si>
  <si>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</si>
  <si>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</si>
  <si>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</si>
  <si>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</si>
  <si>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</si>
  <si>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</si>
  <si>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</si>
  <si>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</si>
  <si>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</si>
  <si>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</si>
  <si>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</si>
  <si>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</si>
  <si>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</si>
  <si>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</si>
  <si>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</si>
  <si>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</si>
  <si>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</si>
  <si>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</si>
  <si>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</si>
  <si>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</si>
  <si>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</si>
  <si>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</si>
  <si>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</si>
  <si>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</si>
  <si>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</si>
  <si>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</si>
  <si>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</si>
  <si>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</si>
  <si>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</si>
  <si>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</si>
  <si>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</si>
  <si>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</si>
  <si>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</si>
  <si>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</si>
  <si>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</si>
  <si>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</si>
  <si>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</si>
  <si>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</si>
  <si>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</si>
  <si>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</si>
  <si>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</si>
  <si>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</si>
  <si>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</si>
  <si>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</si>
  <si>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</si>
  <si>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</si>
  <si>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</si>
  <si>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</si>
  <si>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</si>
  <si>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</si>
  <si>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</si>
  <si>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</si>
  <si>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</si>
  <si>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</si>
  <si>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</si>
  <si>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</si>
  <si>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</si>
  <si>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</si>
  <si>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</si>
  <si>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</si>
  <si>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</si>
  <si>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</si>
  <si>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</si>
  <si>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</si>
  <si>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</si>
  <si>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</si>
  <si>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</si>
  <si>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</si>
  <si>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</si>
  <si>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</si>
  <si>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</si>
  <si>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</si>
  <si>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</si>
  <si>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</si>
  <si>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</si>
  <si>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</si>
  <si>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</si>
  <si>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</si>
  <si>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</si>
  <si>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</si>
  <si>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</si>
  <si>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</si>
  <si>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</si>
  <si>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</si>
  <si>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</si>
  <si>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</si>
  <si>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</si>
  <si>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</si>
  <si>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</si>
  <si>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</si>
  <si>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</si>
  <si>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</si>
  <si>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</si>
  <si>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</si>
  <si>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</si>
  <si>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</si>
  <si>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</si>
  <si>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</si>
  <si>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</si>
  <si>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</si>
  <si>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</si>
  <si>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</si>
  <si>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</si>
  <si>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</si>
  <si>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</si>
  <si>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</si>
  <si>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</si>
  <si>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</si>
  <si>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</si>
  <si>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</si>
  <si>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</si>
  <si>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</si>
  <si>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</si>
  <si>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</si>
  <si>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</si>
  <si>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</si>
  <si>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</si>
  <si>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</si>
  <si>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</si>
  <si>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</si>
  <si>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</si>
  <si>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</si>
  <si>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</si>
  <si>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</si>
  <si>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</si>
  <si>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</si>
  <si>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</si>
  <si>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</si>
  <si>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</si>
  <si>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</si>
  <si>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</si>
  <si>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</si>
  <si>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</si>
  <si>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</si>
  <si>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</si>
  <si>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</si>
  <si>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</si>
  <si>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</si>
  <si>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</si>
  <si>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</si>
  <si>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</si>
  <si>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</si>
  <si>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</si>
  <si>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</si>
  <si>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</si>
  <si>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</si>
  <si>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</si>
  <si>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</si>
  <si>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</si>
  <si>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</si>
  <si>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</si>
  <si>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</si>
  <si>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</si>
  <si>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</si>
  <si>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</si>
  <si>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</si>
  <si>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</si>
  <si>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</si>
  <si>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</si>
  <si>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</si>
  <si>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</si>
  <si>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</si>
  <si>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</si>
  <si>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</si>
  <si>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</si>
  <si>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</si>
  <si>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</si>
  <si>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</si>
  <si>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</si>
  <si>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</si>
  <si>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</si>
  <si>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</si>
  <si>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</si>
  <si>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</si>
  <si>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</si>
  <si>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</si>
  <si>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</si>
  <si>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</si>
  <si>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</si>
  <si>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</si>
  <si>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</si>
  <si>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</si>
  <si>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</si>
  <si>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</si>
  <si>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</si>
  <si>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</si>
  <si>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</si>
  <si>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</si>
  <si>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</si>
  <si>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</si>
  <si>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</si>
  <si>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</si>
  <si>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</si>
  <si>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</si>
  <si>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</si>
  <si>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</si>
  <si>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</si>
  <si>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</si>
  <si>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</si>
  <si>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</si>
  <si>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</si>
  <si>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</si>
  <si>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</si>
  <si>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</si>
  <si>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</si>
  <si>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</si>
  <si>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</si>
  <si>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</si>
  <si>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</si>
  <si>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</si>
  <si>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</si>
  <si>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</si>
  <si>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</si>
  <si>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</si>
  <si>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</si>
  <si>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</si>
  <si>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</si>
  <si>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</si>
  <si>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</si>
  <si>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</si>
  <si>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</si>
  <si>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</si>
  <si>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</si>
  <si>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</si>
  <si>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</si>
  <si>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</si>
  <si>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</si>
  <si>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</si>
  <si>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</si>
  <si>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</si>
  <si>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</si>
  <si>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</si>
  <si>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</si>
  <si>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</si>
  <si>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</si>
  <si>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</si>
  <si>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</si>
  <si>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</si>
  <si>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</si>
  <si>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</si>
  <si>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</si>
  <si>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</si>
  <si>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</si>
  <si>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</si>
  <si>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</si>
  <si>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</si>
  <si>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</si>
  <si>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</si>
  <si>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</si>
  <si>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</si>
  <si>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</si>
  <si>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</si>
  <si>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</si>
  <si>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</si>
  <si>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</si>
  <si>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</si>
  <si>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</si>
  <si>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</si>
  <si>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</si>
  <si>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</si>
  <si>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</si>
  <si>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</si>
  <si>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</si>
  <si>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</si>
  <si>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</si>
  <si>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</si>
  <si>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</si>
  <si>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</si>
  <si>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</si>
  <si>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</si>
  <si>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</si>
  <si>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</si>
  <si>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</si>
  <si>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</si>
  <si>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</si>
  <si>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</si>
  <si>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</si>
  <si>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</si>
  <si>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</si>
  <si>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</si>
  <si>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</si>
  <si>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</si>
  <si>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</si>
  <si>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</si>
  <si>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</si>
  <si>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</si>
  <si>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</si>
  <si>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</si>
  <si>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</si>
  <si>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</si>
  <si>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</si>
  <si>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</si>
  <si>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</si>
  <si>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</si>
  <si>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</si>
  <si>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</si>
  <si>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</si>
  <si>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</si>
  <si>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</si>
  <si>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</si>
  <si>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</si>
  <si>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</si>
  <si>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</si>
  <si>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</si>
  <si>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</si>
  <si>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</si>
  <si>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</si>
  <si>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</si>
  <si>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</si>
  <si>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</si>
  <si>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</si>
  <si>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</si>
  <si>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</si>
  <si>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</si>
  <si>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</si>
  <si>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</si>
  <si>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</si>
  <si>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</si>
  <si>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</si>
  <si>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</si>
  <si>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</si>
  <si>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</si>
  <si>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</si>
  <si>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</si>
  <si>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</si>
  <si>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</si>
  <si>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</si>
  <si>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</si>
  <si>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</si>
  <si>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</si>
  <si>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</si>
  <si>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</si>
  <si>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</si>
  <si>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</si>
  <si>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</si>
  <si>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</si>
  <si>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</si>
  <si>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</si>
  <si>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</si>
  <si>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</si>
  <si>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</si>
  <si>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</si>
  <si>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</si>
  <si>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</si>
  <si>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</si>
  <si>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</si>
  <si>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</si>
  <si>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</si>
  <si>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</si>
  <si>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</si>
  <si>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</si>
  <si>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</si>
  <si>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</si>
  <si>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</si>
  <si>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</si>
  <si>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</si>
  <si>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</si>
  <si>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</si>
  <si>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</si>
  <si>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</si>
  <si>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</si>
  <si>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</si>
  <si>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</si>
  <si>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</si>
  <si>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</si>
  <si>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</si>
  <si>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</si>
  <si>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</si>
  <si>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</si>
  <si>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</si>
  <si>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</si>
  <si>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</si>
  <si>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</si>
  <si>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</si>
  <si>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</si>
  <si>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</si>
  <si>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</si>
  <si>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</si>
  <si>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</si>
  <si>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</si>
  <si>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</si>
  <si>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</si>
  <si>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</si>
  <si>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</si>
  <si>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</si>
  <si>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</si>
  <si>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</si>
  <si>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</si>
  <si>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</si>
  <si>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</si>
  <si>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</si>
  <si>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</si>
  <si>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</si>
  <si>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</si>
  <si>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</si>
  <si>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</si>
  <si>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</si>
  <si>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</si>
  <si>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</si>
  <si>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</si>
  <si>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</si>
  <si>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</si>
  <si>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</si>
  <si>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</si>
  <si>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</si>
  <si>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</si>
  <si>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</si>
  <si>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</si>
  <si>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</si>
  <si>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</si>
  <si>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</si>
  <si>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</si>
  <si>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</si>
  <si>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</si>
  <si>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</si>
  <si>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</si>
  <si>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</si>
  <si>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</si>
  <si>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</si>
  <si>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</si>
  <si>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</si>
  <si>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</si>
  <si>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</si>
  <si>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</si>
  <si>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</si>
  <si>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</si>
  <si>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</si>
  <si>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</si>
  <si>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</si>
  <si>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</si>
  <si>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</si>
  <si>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</si>
  <si>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</si>
  <si>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</si>
  <si>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</si>
  <si>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</si>
  <si>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</si>
  <si>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</si>
  <si>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</si>
  <si>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</si>
  <si>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</si>
  <si>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</si>
  <si>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</si>
  <si>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</si>
  <si>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</si>
  <si>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</si>
  <si>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</si>
  <si>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</si>
  <si>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</si>
  <si>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</si>
  <si>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</si>
  <si>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</si>
  <si>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</si>
  <si>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</si>
  <si>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</si>
  <si>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</si>
  <si>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</si>
  <si>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</si>
  <si>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</si>
  <si>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</si>
  <si>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</si>
  <si>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</si>
  <si>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</si>
  <si>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</si>
  <si>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</si>
  <si>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</si>
  <si>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</si>
  <si>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</si>
  <si>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</si>
  <si>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</si>
  <si>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</si>
  <si>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</si>
  <si>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</si>
  <si>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</si>
  <si>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</si>
  <si>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</si>
  <si>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</si>
  <si>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</si>
  <si>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</si>
  <si>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</si>
  <si>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</si>
  <si>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</si>
  <si>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</si>
  <si>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</si>
  <si>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</si>
  <si>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</si>
  <si>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</si>
  <si>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</si>
  <si>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</si>
  <si>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</si>
  <si>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</si>
  <si>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</si>
  <si>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</si>
  <si>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</si>
  <si>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</si>
  <si>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</si>
  <si>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</si>
  <si>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</si>
  <si>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</si>
  <si>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</si>
  <si>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</si>
  <si>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</si>
  <si>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</si>
  <si>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</si>
  <si>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</si>
  <si>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</si>
  <si>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</si>
  <si>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</si>
  <si>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</si>
  <si>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</si>
  <si>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</si>
  <si>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</si>
  <si>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</si>
  <si>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</si>
  <si>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</si>
  <si>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</si>
  <si>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</si>
  <si>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</si>
  <si>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</si>
  <si>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</si>
  <si>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</si>
  <si>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</si>
  <si>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</si>
  <si>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</si>
  <si>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</si>
  <si>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</si>
  <si>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</si>
  <si>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</si>
  <si>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</si>
  <si>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</si>
  <si>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</si>
  <si>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</si>
  <si>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</si>
  <si>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</si>
  <si>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</si>
  <si>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</si>
  <si>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</si>
  <si>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</si>
  <si>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</si>
  <si>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</si>
  <si>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</si>
  <si>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</si>
  <si>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</si>
  <si>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</si>
  <si>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</si>
  <si>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</si>
  <si>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</si>
  <si>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</si>
  <si>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</si>
  <si>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</si>
  <si>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</si>
  <si>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</si>
  <si>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</si>
  <si>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</si>
  <si>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</si>
  <si>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</si>
  <si>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</si>
  <si>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</si>
  <si>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</si>
  <si>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</si>
  <si>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</si>
  <si>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</si>
  <si>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</si>
  <si>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</si>
  <si>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</si>
  <si>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</si>
  <si>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</si>
  <si>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</si>
  <si>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</si>
  <si>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</si>
  <si>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</si>
  <si>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</si>
  <si>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</si>
  <si>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</si>
  <si>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</si>
  <si>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</si>
  <si>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</si>
  <si>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</si>
  <si>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</si>
  <si>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</si>
  <si>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</si>
  <si>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</si>
  <si>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</si>
  <si>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</si>
  <si>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</si>
  <si>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</si>
  <si>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</si>
  <si>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</si>
  <si>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</si>
  <si>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</si>
  <si>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</si>
  <si>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</si>
  <si>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</si>
  <si>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</si>
  <si>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</si>
  <si>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</si>
  <si>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</si>
  <si>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</si>
  <si>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</si>
  <si>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</si>
  <si>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</si>
  <si>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</si>
  <si>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</si>
  <si>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</si>
  <si>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</si>
  <si>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</si>
  <si>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</si>
  <si>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</si>
  <si>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</si>
  <si>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</si>
  <si>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</si>
  <si>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</si>
  <si>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</si>
  <si>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</si>
  <si>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</si>
  <si>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</si>
  <si>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</si>
  <si>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</si>
  <si>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</si>
  <si>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</si>
  <si>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</si>
  <si>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</si>
  <si>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</si>
  <si>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</si>
  <si>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</si>
  <si>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</si>
  <si>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</si>
  <si>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</si>
  <si>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</si>
  <si>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</si>
  <si>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</si>
  <si>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</si>
  <si>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</si>
  <si>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</si>
  <si>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</si>
  <si>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</si>
  <si>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</si>
  <si>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</si>
  <si>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</si>
  <si>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</si>
  <si>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</si>
  <si>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</si>
  <si>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</si>
  <si>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</si>
  <si>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</si>
  <si>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</si>
  <si>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</si>
  <si>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</si>
  <si>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</si>
  <si>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</si>
  <si>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</si>
  <si>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</si>
  <si>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</si>
  <si>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</si>
  <si>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</si>
  <si>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</si>
  <si>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</si>
  <si>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</si>
  <si>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</si>
  <si>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</si>
  <si>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</si>
  <si>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</si>
  <si>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</si>
  <si>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</si>
  <si>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</si>
  <si>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</si>
  <si>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</si>
  <si>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</si>
  <si>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</si>
  <si>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</si>
  <si>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</si>
  <si>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</si>
  <si>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</si>
  <si>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</si>
  <si>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</si>
  <si>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</si>
  <si>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</si>
  <si>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</si>
  <si>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</si>
  <si>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</si>
  <si>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</si>
  <si>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</si>
  <si>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</si>
  <si>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</si>
  <si>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</si>
  <si>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</si>
  <si>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</si>
  <si>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</si>
  <si>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</si>
  <si>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</si>
  <si>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</si>
  <si>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</si>
  <si>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</si>
  <si>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</si>
  <si>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</si>
  <si>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</si>
  <si>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</si>
  <si>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</si>
  <si>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</si>
  <si>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</si>
  <si>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</si>
  <si>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</si>
  <si>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</si>
  <si>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</si>
  <si>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</si>
  <si>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</si>
  <si>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</si>
  <si>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</si>
  <si>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</si>
  <si>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</si>
  <si>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</si>
  <si>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</si>
  <si>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</si>
  <si>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</si>
  <si>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</si>
  <si>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</si>
  <si>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</si>
  <si>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</si>
  <si>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</si>
  <si>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</si>
  <si>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</si>
  <si>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</si>
  <si>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</si>
  <si>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</si>
  <si>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</si>
  <si>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</si>
  <si>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</si>
  <si>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</si>
  <si>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</si>
  <si>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</si>
  <si>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</si>
  <si>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</si>
  <si>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</si>
  <si>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</si>
  <si>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</si>
  <si>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</si>
  <si>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</si>
  <si>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</si>
  <si>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</si>
  <si>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</si>
  <si>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</si>
  <si>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</si>
  <si>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</si>
  <si>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</si>
  <si>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</si>
  <si>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</si>
  <si>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</si>
  <si>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</si>
  <si>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</si>
  <si>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</si>
  <si>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</si>
  <si>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</si>
  <si>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</si>
  <si>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</si>
  <si>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</si>
  <si>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</si>
  <si>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</si>
  <si>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</si>
  <si>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</si>
  <si>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</si>
  <si>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</si>
  <si>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</si>
  <si>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</si>
  <si>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</si>
  <si>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</si>
  <si>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</si>
  <si>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</si>
  <si>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</si>
  <si>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</si>
  <si>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</si>
  <si>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</si>
  <si>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</si>
  <si>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</si>
  <si>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</si>
  <si>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</si>
  <si>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</si>
  <si>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</si>
  <si>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</si>
  <si>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</si>
  <si>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</si>
  <si>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</si>
  <si>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</si>
  <si>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</si>
  <si>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</si>
  <si>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</si>
  <si>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</si>
  <si>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</si>
  <si>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</si>
  <si>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</si>
  <si>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</si>
  <si>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</si>
  <si>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</si>
  <si>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</si>
  <si>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</si>
  <si>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</si>
  <si>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</si>
  <si>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</si>
  <si>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</si>
  <si>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</si>
  <si>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</si>
  <si>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</si>
  <si>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</si>
  <si>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</si>
  <si>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</si>
  <si>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</si>
  <si>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</si>
  <si>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</si>
  <si>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</si>
  <si>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</si>
  <si>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</si>
  <si>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</si>
  <si>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</si>
  <si>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</si>
  <si>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</si>
  <si>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</si>
  <si>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</si>
  <si>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</si>
  <si>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</si>
  <si>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</si>
  <si>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</si>
  <si>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</si>
  <si>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</si>
  <si>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</si>
  <si>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</si>
  <si>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</si>
  <si>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</si>
  <si>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</si>
  <si>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</si>
  <si>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</si>
  <si>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</si>
  <si>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</si>
  <si>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</si>
  <si>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</si>
  <si>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</si>
  <si>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</si>
  <si>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</si>
  <si>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</si>
  <si>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</si>
  <si>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</si>
  <si>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</si>
  <si>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</si>
  <si>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</si>
  <si>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</si>
  <si>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</si>
  <si>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</si>
  <si>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</si>
  <si>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</si>
  <si>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</si>
  <si>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</si>
  <si>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</si>
  <si>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</si>
  <si>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</si>
  <si>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</si>
  <si>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</si>
  <si>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</si>
  <si>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</si>
  <si>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</si>
  <si>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</si>
  <si>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</si>
  <si>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</si>
  <si>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</si>
  <si>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</si>
  <si>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</si>
  <si>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</si>
  <si>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</si>
  <si>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</si>
  <si>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</si>
  <si>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</si>
  <si>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</si>
  <si>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</si>
  <si>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</si>
  <si>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</si>
  <si>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</si>
  <si>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</si>
  <si>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</si>
  <si>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</si>
  <si>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</si>
  <si>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</si>
  <si>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</si>
  <si>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</si>
  <si>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</si>
  <si>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</si>
  <si>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</si>
  <si>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</si>
  <si>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</si>
  <si>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</si>
  <si>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</si>
  <si>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</si>
  <si>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</si>
  <si>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</si>
  <si>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</si>
  <si>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</si>
  <si>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</si>
  <si>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</si>
  <si>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</si>
  <si>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</si>
  <si>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</si>
  <si>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</si>
  <si>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</si>
  <si>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</si>
  <si>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</si>
  <si>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</si>
  <si>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</si>
  <si>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</si>
  <si>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</si>
  <si>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</si>
  <si>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</si>
  <si>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</si>
  <si>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</si>
  <si>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</si>
  <si>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</si>
  <si>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</si>
  <si>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</si>
  <si>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</si>
  <si>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</si>
  <si>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</si>
  <si>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</si>
  <si>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</si>
  <si>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</si>
  <si>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</si>
  <si>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</si>
  <si>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</si>
  <si>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</si>
  <si>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</si>
  <si>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</si>
  <si>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</si>
  <si>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</si>
  <si>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</si>
  <si>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</si>
  <si>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</si>
  <si>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</si>
  <si>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</si>
  <si>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</si>
  <si>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</si>
  <si>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</si>
  <si>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</si>
  <si>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</si>
  <si>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</si>
  <si>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</si>
  <si>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</si>
  <si>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</si>
  <si>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</si>
  <si>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</si>
  <si>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</si>
  <si>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</si>
  <si>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</si>
  <si>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</si>
  <si>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</si>
  <si>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</si>
  <si>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</si>
  <si>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</si>
  <si>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</si>
  <si>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</si>
  <si>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</si>
  <si>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</si>
  <si>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</si>
  <si>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</si>
  <si>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</si>
  <si>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</si>
  <si>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</si>
  <si>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</si>
  <si>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</si>
  <si>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</si>
  <si>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</si>
  <si>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</si>
  <si>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</si>
  <si>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</si>
  <si>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</si>
  <si>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</si>
  <si>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</si>
  <si>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</si>
  <si>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</si>
  <si>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</si>
  <si>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</si>
  <si>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</si>
  <si>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</si>
  <si>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</si>
  <si>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</si>
  <si>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</si>
  <si>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</si>
  <si>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</si>
  <si>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</si>
  <si>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</si>
  <si>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</si>
  <si>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</si>
  <si>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</si>
  <si>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</si>
  <si>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</si>
  <si>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</si>
  <si>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</si>
  <si>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</si>
  <si>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</si>
  <si>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</si>
  <si>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</si>
  <si>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</si>
  <si>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</si>
  <si>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</si>
  <si>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</si>
  <si>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</si>
  <si>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</si>
  <si>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</si>
  <si>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</si>
  <si>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</si>
  <si>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</si>
  <si>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</si>
  <si>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</si>
  <si>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</si>
  <si>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</si>
  <si>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</si>
  <si>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</si>
  <si>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</si>
  <si>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</si>
  <si>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</si>
  <si>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</si>
  <si>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</si>
  <si>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</si>
  <si>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</si>
  <si>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</si>
  <si>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</si>
  <si>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</si>
  <si>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</si>
  <si>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</si>
  <si>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</si>
  <si>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</si>
  <si>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</si>
  <si>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</si>
  <si>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</si>
  <si>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</si>
  <si>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</si>
  <si>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</si>
  <si>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</si>
  <si>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</si>
  <si>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</si>
  <si>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</si>
  <si>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</si>
  <si>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</si>
  <si>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</si>
  <si>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</si>
  <si>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</si>
  <si>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</si>
  <si>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</si>
  <si>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</si>
  <si>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</si>
  <si>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</si>
  <si>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</si>
  <si>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</si>
  <si>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</si>
  <si>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</si>
  <si>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</si>
  <si>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</si>
  <si>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</si>
  <si>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</si>
  <si>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</si>
  <si>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</si>
  <si>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</si>
  <si>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</si>
  <si>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</si>
  <si>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</si>
  <si>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</si>
  <si>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</si>
  <si>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</si>
  <si>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</si>
  <si>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</si>
  <si>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</si>
  <si>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</si>
  <si>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</si>
  <si>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</si>
  <si>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</si>
  <si>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</si>
  <si>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</si>
  <si>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</si>
  <si>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</si>
  <si>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</si>
  <si>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</si>
  <si>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</si>
  <si>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</si>
  <si>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</si>
  <si>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</si>
  <si>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</si>
  <si>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</si>
  <si>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</si>
  <si>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</si>
  <si>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</si>
  <si>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</si>
  <si>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</si>
  <si>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</si>
  <si>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</si>
  <si>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</si>
  <si>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</si>
  <si>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</si>
  <si>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</si>
  <si>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</si>
  <si>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</si>
  <si>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</si>
  <si>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</si>
  <si>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</si>
  <si>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</si>
  <si>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</si>
  <si>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</si>
  <si>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</si>
  <si>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</si>
  <si>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</si>
  <si>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</si>
  <si>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</si>
  <si>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</si>
  <si>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</si>
  <si>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</si>
  <si>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</si>
  <si>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</si>
  <si>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</si>
  <si>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</si>
  <si>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</si>
  <si>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</si>
  <si>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</si>
  <si>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</si>
  <si>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</si>
  <si>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</si>
  <si>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</si>
  <si>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</si>
  <si>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</si>
  <si>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</si>
  <si>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</si>
  <si>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</si>
  <si>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</si>
  <si>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</si>
  <si>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</si>
  <si>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</si>
  <si>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</si>
  <si>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</si>
  <si>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</si>
  <si>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</si>
  <si>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</si>
  <si>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</si>
  <si>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</si>
  <si>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</si>
  <si>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</si>
  <si>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</si>
  <si>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</si>
  <si>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</si>
  <si>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</si>
  <si>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</si>
  <si>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</si>
  <si>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</si>
  <si>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</si>
  <si>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</si>
  <si>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</si>
  <si>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</si>
  <si>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</si>
  <si>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</si>
  <si>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</si>
  <si>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</si>
  <si>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</si>
  <si>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</si>
  <si>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</si>
  <si>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</si>
  <si>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</si>
  <si>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</si>
  <si>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</si>
  <si>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</si>
  <si>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</si>
  <si>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</si>
  <si>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</si>
  <si>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</si>
  <si>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</si>
  <si>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</si>
  <si>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</si>
  <si>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</si>
  <si>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</si>
  <si>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</si>
  <si>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</si>
  <si>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</si>
  <si>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</si>
  <si>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</si>
  <si>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</si>
  <si>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</si>
  <si>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</si>
  <si>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</si>
  <si>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</si>
  <si>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</si>
  <si>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</si>
  <si>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</si>
  <si>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</si>
  <si>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</si>
  <si>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</si>
  <si>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</si>
  <si>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</si>
  <si>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</si>
  <si>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</si>
  <si>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</si>
  <si>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</si>
  <si>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</si>
  <si>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</si>
  <si>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</si>
  <si>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</si>
  <si>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</si>
  <si>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</si>
  <si>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</si>
  <si>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</si>
  <si>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</si>
  <si>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</si>
  <si>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</si>
  <si>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</si>
  <si>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</si>
  <si>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</si>
  <si>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</si>
  <si>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</si>
  <si>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</si>
  <si>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</si>
  <si>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</si>
  <si>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</si>
  <si>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</si>
  <si>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</si>
  <si>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</si>
  <si>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</si>
  <si>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</si>
  <si>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</si>
  <si>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</si>
  <si>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</si>
  <si>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</si>
  <si>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</si>
  <si>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</si>
  <si>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</si>
  <si>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</si>
  <si>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</si>
  <si>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</si>
  <si>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</si>
  <si>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</si>
  <si>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</si>
  <si>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</si>
  <si>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</si>
  <si>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</si>
  <si>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</si>
  <si>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</si>
  <si>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</si>
  <si>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</si>
  <si>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</si>
  <si>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</si>
  <si>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</si>
  <si>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</si>
  <si>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</si>
  <si>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</si>
  <si>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</si>
  <si>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</si>
  <si>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</si>
  <si>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</si>
  <si>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</si>
  <si>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</si>
  <si>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</si>
  <si>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2021-8-10000184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</si>
  <si>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</si>
  <si>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</si>
  <si>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177</t>
  </si>
  <si>
    <t>187</t>
  </si>
  <si>
    <t>255</t>
  </si>
  <si>
    <t>183</t>
  </si>
  <si>
    <t>167</t>
  </si>
  <si>
    <t>24/01/2014</t>
  </si>
  <si>
    <t>30/01/2015</t>
  </si>
  <si>
    <t>118</t>
  </si>
  <si>
    <t>31/12/2015</t>
  </si>
  <si>
    <t>130</t>
  </si>
  <si>
    <t>30/01/2016</t>
  </si>
  <si>
    <t>31/10/2016</t>
  </si>
  <si>
    <t>752</t>
  </si>
  <si>
    <t>1/11/2016</t>
  </si>
  <si>
    <t>31/07/2018</t>
  </si>
  <si>
    <t>274</t>
  </si>
  <si>
    <t>01/08/2018</t>
  </si>
  <si>
    <t>15/12/2018</t>
  </si>
  <si>
    <t>594</t>
  </si>
  <si>
    <t>31/03/2020</t>
  </si>
  <si>
    <t>INSTITUTO COLOMBIANO DE BIENESTAR FAMILIAR</t>
  </si>
  <si>
    <t>303</t>
  </si>
  <si>
    <t>Apoyar a las familias en desarrollo con mujeres gestantes, madres lactantes y niños y niñas menores de dos años (FAMI) y brindar atencion a la primera infancia, niños y niñas menores de cinco (5) años (0-7) que se encuentran en vulnerabilidad psicoafectiva, nutricional, economica y social a traves de hogares comunitarios de Bienestar, prioritariamente en situacion de desplazamiento</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</si>
  <si>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encuentren en vulnerabilidad</t>
  </si>
  <si>
    <t>Brindar atencion a la primera infancia , niños y niñas menores de cinco (5) años, de familias en situacion con vulnerabilidad economica, social, cultural, nutricional y psicoefectiva, a traves de los Hogares Comunitarios de Bienestar modalidades: 0-5 años, en las siguientes formas de atencion: Familiares, Multiples, Grupales y en la modalidad FAMI, apoyar a las familias en desarrollo con mujeres gestantes, madres lactantes y niños y niñas menores de dos años (2) que se encuentran en vulnerabilidad psicoafectiva, nutricional, economica y social.</t>
  </si>
  <si>
    <t>Brindar atencion a la primera infancia, niños y niñas menores de cinco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de las mismas.</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</si>
  <si>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ADMINITRADORA DEL SERVICIO en la modalidad de hogares comunitarios de Bienestar en las siguientes formas de atencion Familiares, Multiples; Grupale,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</si>
  <si>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</si>
  <si>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empresariales, jardines sociales y en la modalidad FAMI.</t>
  </si>
  <si>
    <t>Atender a la primera infancia en el marco de la politica de estado "De cero a siempre" especificamente a los niños y niñas menores de cinco (5) años de familias en  situacion de vulnerailidad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</si>
  <si>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niñas y niños y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 de Bienestar Familiares, hogares comunitarios de bienestar cualificados o integrales y hogares comunitarios de bienestar familia mujer e infancia FAMI.</t>
  </si>
  <si>
    <t>Prestar el servicio HCB Familiar, HCB integral, HCB fami de conformidad con las directrices lineamientos y parametros establecidos por el ICBF, en armonia con la politica de estado para el desarrollo integral a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</si>
  <si>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</si>
  <si>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08004462020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</si>
  <si>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</si>
  <si>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JACKELINE DE JESUS HOYOS GARCIA</t>
  </si>
  <si>
    <t>CALLE 49 # 63-25</t>
  </si>
  <si>
    <t>3681358-3022855038</t>
  </si>
  <si>
    <t>CALLE 49 #63-25</t>
  </si>
  <si>
    <t>fundacionreydavid0890@hotmail.com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</si>
</sst>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2" zoomScaleNormal="70" zoomScaleSheetLayoutView="40" zoomScalePageLayoutView="40" workbookViewId="0">
      <selection activeCell="E23" sqref="E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2" t="s">
        <v>2653</v>
      </c>
      <c r="D2" s="193"/>
      <c r="E2" s="193"/>
      <c r="F2" s="193"/>
      <c r="G2" s="193"/>
      <c r="H2" s="193"/>
      <c r="I2" s="193"/>
      <c r="J2" s="193"/>
      <c r="K2" s="193"/>
      <c r="L2" s="168" t="s">
        <v>2640</v>
      </c>
      <c r="M2" s="168"/>
      <c r="N2" s="176" t="s">
        <v>2641</v>
      </c>
      <c r="O2" s="177"/>
    </row>
    <row r="3" spans="1:20" ht="33" customHeight="1" x14ac:dyDescent="0.25">
      <c r="A3" s="9"/>
      <c r="B3" s="8"/>
      <c r="C3" s="194"/>
      <c r="D3" s="195"/>
      <c r="E3" s="195"/>
      <c r="F3" s="195"/>
      <c r="G3" s="195"/>
      <c r="H3" s="195"/>
      <c r="I3" s="195"/>
      <c r="J3" s="195"/>
      <c r="K3" s="195"/>
      <c r="L3" s="178" t="s">
        <v>1</v>
      </c>
      <c r="M3" s="178"/>
      <c r="N3" s="178" t="s">
        <v>2642</v>
      </c>
      <c r="O3" s="180"/>
    </row>
    <row r="4" spans="1:20" ht="24.75" customHeight="1" thickBot="1" x14ac:dyDescent="0.3">
      <c r="A4" s="10"/>
      <c r="B4" s="12"/>
      <c r="C4" s="196"/>
      <c r="D4" s="197"/>
      <c r="E4" s="197"/>
      <c r="F4" s="197"/>
      <c r="G4" s="197"/>
      <c r="H4" s="197"/>
      <c r="I4" s="197"/>
      <c r="J4" s="197"/>
      <c r="K4" s="197"/>
      <c r="L4" s="181" t="s">
        <v>0</v>
      </c>
      <c r="M4" s="181"/>
      <c r="N4" s="181"/>
      <c r="O4" s="18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69" t="s">
        <v>2638</v>
      </c>
      <c r="B6" s="170"/>
      <c r="C6" s="170"/>
      <c r="D6" s="170"/>
      <c r="E6" s="170"/>
      <c r="F6" s="170"/>
      <c r="G6" s="170"/>
      <c r="H6" s="170"/>
      <c r="I6" s="170"/>
      <c r="J6" s="170"/>
      <c r="K6" s="170"/>
      <c r="L6" s="170"/>
      <c r="M6" s="170"/>
      <c r="N6" s="170"/>
      <c r="O6" s="17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2" t="str">
        <f>HYPERLINK("#MI_Oferente_Singular!A114","CAPACIDAD RESIDUAL")</f>
        <v>CAPACIDAD RESIDUAL</v>
      </c>
      <c r="F8" s="173"/>
      <c r="G8" s="174"/>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2" t="str">
        <f>HYPERLINK("#MI_Oferente_Singular!A162","TALENTO HUMANO")</f>
        <v>TALENTO HUMANO</v>
      </c>
      <c r="F9" s="173"/>
      <c r="G9" s="174"/>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2" t="str">
        <f>HYPERLINK("#MI_Oferente_Singular!F162","INFRAESTRUCTURA")</f>
        <v>INFRAESTRUCTURA</v>
      </c>
      <c r="F10" s="173"/>
      <c r="G10" s="174"/>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2676</v>
      </c>
      <c r="D15" s="35"/>
      <c r="E15" s="35"/>
      <c r="F15" s="5"/>
      <c r="G15" s="32" t="s">
        <v>1168</v>
      </c>
      <c r="H15" s="103" t="s">
        <v>163</v>
      </c>
      <c r="I15" s="32" t="s">
        <v>2624</v>
      </c>
      <c r="J15" s="108" t="s">
        <v>2626</v>
      </c>
      <c r="L15" s="198" t="s">
        <v>8</v>
      </c>
      <c r="M15" s="198"/>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69" t="s">
        <v>21</v>
      </c>
      <c r="B17" s="170"/>
      <c r="C17" s="170"/>
      <c r="D17" s="170"/>
      <c r="E17" s="170"/>
      <c r="F17" s="170"/>
      <c r="G17" s="170"/>
      <c r="H17" s="169" t="s">
        <v>12</v>
      </c>
      <c r="I17" s="170"/>
      <c r="J17" s="170"/>
      <c r="K17" s="170"/>
      <c r="L17" s="170"/>
      <c r="M17" s="170"/>
      <c r="N17" s="170"/>
      <c r="O17" s="17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5" t="s">
        <v>2639</v>
      </c>
      <c r="I19" s="131" t="s">
        <v>11</v>
      </c>
      <c r="J19" s="132" t="s">
        <v>10</v>
      </c>
      <c r="K19" s="132" t="s">
        <v>2609</v>
      </c>
      <c r="L19" s="132" t="s">
        <v>1161</v>
      </c>
      <c r="M19" s="132" t="s">
        <v>1162</v>
      </c>
      <c r="N19" s="133" t="s">
        <v>2610</v>
      </c>
      <c r="O19" s="128"/>
      <c r="Q19" s="51"/>
      <c r="R19" s="51"/>
    </row>
    <row r="20" spans="1:23" ht="30" customHeight="1" x14ac:dyDescent="0.25">
      <c r="A20" s="9"/>
      <c r="B20" s="109">
        <v>802018138</v>
      </c>
      <c r="C20" s="5"/>
      <c r="D20" s="73"/>
      <c r="E20" s="5"/>
      <c r="F20" s="5"/>
      <c r="G20" s="5"/>
      <c r="H20" s="175"/>
      <c r="I20" s="138" t="s">
        <v>163</v>
      </c>
      <c r="J20" s="139" t="s">
        <v>165</v>
      </c>
      <c r="K20" s="140">
        <v>754485782</v>
      </c>
      <c r="L20" s="141"/>
      <c r="M20" s="141">
        <v>44561</v>
      </c>
      <c r="N20" s="126">
        <f>+(M20-L20)/30</f>
        <v>1485.3666666666666</v>
      </c>
      <c r="O20" s="129"/>
      <c r="U20" s="125"/>
      <c r="V20" s="105">
        <f ca="1">NOW()</f>
        <v>44194.785769212962</v>
      </c>
      <c r="W20" s="105">
        <f ca="1">NOW()</f>
        <v>44194.785769212962</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0"/>
      <c r="I37" s="121"/>
      <c r="J37" s="121"/>
      <c r="K37" s="121"/>
      <c r="L37" s="121"/>
      <c r="M37" s="121"/>
      <c r="N37" s="121"/>
      <c r="O37" s="122"/>
    </row>
    <row r="38" spans="1:16" ht="21" customHeight="1" x14ac:dyDescent="0.25">
      <c r="A38" s="9"/>
      <c r="B38" s="167" t="str">
        <f>VLOOKUP(B20,EAS!A2:B1439,2,0)</f>
        <v>FUNDACION REY DAVID</v>
      </c>
      <c r="C38" s="167"/>
      <c r="D38" s="167"/>
      <c r="E38" s="167"/>
      <c r="F38" s="167"/>
      <c r="G38" s="5"/>
      <c r="H38" s="123"/>
      <c r="I38" s="179" t="s">
        <v>7</v>
      </c>
      <c r="J38" s="179"/>
      <c r="K38" s="179"/>
      <c r="L38" s="179"/>
      <c r="M38" s="179"/>
      <c r="N38" s="179"/>
      <c r="O38" s="124"/>
    </row>
    <row r="39" spans="1:16" ht="42.95" customHeight="1" thickBot="1" x14ac:dyDescent="0.3">
      <c r="A39" s="10"/>
      <c r="B39" s="11"/>
      <c r="C39" s="11"/>
      <c r="D39" s="11"/>
      <c r="E39" s="11"/>
      <c r="F39" s="11"/>
      <c r="G39" s="11"/>
      <c r="H39" s="10"/>
      <c r="I39" s="211" t="s">
        <v>2677</v>
      </c>
      <c r="J39" s="211"/>
      <c r="K39" s="211"/>
      <c r="L39" s="211"/>
      <c r="M39" s="211"/>
      <c r="N39" s="211"/>
      <c r="O39" s="12"/>
    </row>
    <row r="40" spans="1:16" ht="15.75" thickBot="1" x14ac:dyDescent="0.3"/>
    <row r="41" spans="1:16" s="19" customFormat="1" ht="31.5" customHeight="1" thickBot="1" x14ac:dyDescent="0.3">
      <c r="A41" s="169" t="s">
        <v>3</v>
      </c>
      <c r="B41" s="170"/>
      <c r="C41" s="170"/>
      <c r="D41" s="170"/>
      <c r="E41" s="170"/>
      <c r="F41" s="170"/>
      <c r="G41" s="170"/>
      <c r="H41" s="170"/>
      <c r="I41" s="170"/>
      <c r="J41" s="170"/>
      <c r="K41" s="170"/>
      <c r="L41" s="170"/>
      <c r="M41" s="170"/>
      <c r="N41" s="170"/>
      <c r="O41" s="171"/>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2678</v>
      </c>
      <c r="C48" s="116" t="s">
        <v>31</v>
      </c>
      <c r="D48" s="113" t="s">
        <v>2679</v>
      </c>
      <c r="E48" s="240">
        <v>40192</v>
      </c>
      <c r="F48" s="240">
        <v>40543</v>
      </c>
      <c r="G48" s="149">
        <f>IF(AND(E48&lt;&gt;"",F48&lt;&gt;""),((F48-E48)/30),"")</f>
        <v>11.7</v>
      </c>
      <c r="H48" s="114" t="s">
        <v>2701</v>
      </c>
      <c r="I48" s="113" t="s">
        <v>163</v>
      </c>
      <c r="J48" s="113" t="s">
        <v>165</v>
      </c>
      <c r="K48" s="115">
        <v>242281454</v>
      </c>
      <c r="L48" s="110" t="s">
        <v>1148</v>
      </c>
      <c r="M48" s="111">
        <v>1</v>
      </c>
      <c r="N48" s="110" t="s">
        <v>27</v>
      </c>
      <c r="O48" s="110" t="s">
        <v>26</v>
      </c>
      <c r="P48" s="78"/>
    </row>
    <row r="49" spans="1:16" s="6" customFormat="1" ht="24.75" customHeight="1" x14ac:dyDescent="0.25">
      <c r="A49" s="134">
        <v>2</v>
      </c>
      <c r="B49" s="114" t="s">
        <v>2678</v>
      </c>
      <c r="C49" s="116" t="s">
        <v>31</v>
      </c>
      <c r="D49" s="113" t="s">
        <v>2680</v>
      </c>
      <c r="E49" s="240">
        <v>40561</v>
      </c>
      <c r="F49" s="240">
        <v>40908</v>
      </c>
      <c r="G49" s="149">
        <f t="shared" ref="G49:G50" si="2">IF(AND(E49&lt;&gt;"",F49&lt;&gt;""),((F49-E49)/30),"")</f>
        <v>11.566666666666666</v>
      </c>
      <c r="H49" s="241" t="s">
        <v>2702</v>
      </c>
      <c r="I49" s="113" t="s">
        <v>163</v>
      </c>
      <c r="J49" s="113" t="s">
        <v>165</v>
      </c>
      <c r="K49" s="115">
        <v>140330728</v>
      </c>
      <c r="L49" s="110" t="s">
        <v>1148</v>
      </c>
      <c r="M49" s="111">
        <v>1</v>
      </c>
      <c r="N49" s="116" t="s">
        <v>27</v>
      </c>
      <c r="O49" s="116" t="s">
        <v>26</v>
      </c>
      <c r="P49" s="78"/>
    </row>
    <row r="50" spans="1:16" s="6" customFormat="1" ht="24.75" customHeight="1" x14ac:dyDescent="0.25">
      <c r="A50" s="134">
        <v>3</v>
      </c>
      <c r="B50" s="114" t="s">
        <v>2678</v>
      </c>
      <c r="C50" s="116" t="s">
        <v>31</v>
      </c>
      <c r="D50" s="113" t="s">
        <v>2681</v>
      </c>
      <c r="E50" s="240">
        <v>40935</v>
      </c>
      <c r="F50" s="240">
        <v>41273</v>
      </c>
      <c r="G50" s="149">
        <f t="shared" si="2"/>
        <v>11.266666666666667</v>
      </c>
      <c r="H50" s="114" t="s">
        <v>2703</v>
      </c>
      <c r="I50" s="113" t="s">
        <v>163</v>
      </c>
      <c r="J50" s="113" t="s">
        <v>165</v>
      </c>
      <c r="K50" s="115">
        <v>417116474</v>
      </c>
      <c r="L50" s="116" t="s">
        <v>1148</v>
      </c>
      <c r="M50" s="111">
        <v>1</v>
      </c>
      <c r="N50" s="116" t="s">
        <v>27</v>
      </c>
      <c r="O50" s="116" t="s">
        <v>26</v>
      </c>
      <c r="P50" s="78"/>
    </row>
    <row r="51" spans="1:16" s="6" customFormat="1" ht="24.75" customHeight="1" outlineLevel="1" x14ac:dyDescent="0.25">
      <c r="A51" s="134">
        <v>4</v>
      </c>
      <c r="B51" s="114" t="s">
        <v>2678</v>
      </c>
      <c r="C51" s="116" t="s">
        <v>31</v>
      </c>
      <c r="D51" s="113" t="s">
        <v>2682</v>
      </c>
      <c r="E51" s="240">
        <v>41305</v>
      </c>
      <c r="F51" s="240">
        <v>41639</v>
      </c>
      <c r="G51" s="149">
        <f t="shared" ref="G51:G107" si="3">IF(AND(E51&lt;&gt;"",F51&lt;&gt;""),((F51-E51)/30),"")</f>
        <v>11.133333333333333</v>
      </c>
      <c r="H51" s="114" t="s">
        <v>2704</v>
      </c>
      <c r="I51" s="113" t="s">
        <v>163</v>
      </c>
      <c r="J51" s="113" t="s">
        <v>165</v>
      </c>
      <c r="K51" s="112">
        <v>786211813</v>
      </c>
      <c r="L51" s="116" t="s">
        <v>1148</v>
      </c>
      <c r="M51" s="111">
        <v>1</v>
      </c>
      <c r="N51" s="116" t="s">
        <v>27</v>
      </c>
      <c r="O51" s="116" t="s">
        <v>26</v>
      </c>
      <c r="P51" s="78"/>
    </row>
    <row r="52" spans="1:16" s="7" customFormat="1" ht="24.75" customHeight="1" outlineLevel="1" x14ac:dyDescent="0.25">
      <c r="A52" s="135">
        <v>5</v>
      </c>
      <c r="B52" s="114" t="s">
        <v>2678</v>
      </c>
      <c r="C52" s="116" t="s">
        <v>31</v>
      </c>
      <c r="D52" s="113" t="s">
        <v>2683</v>
      </c>
      <c r="E52" s="113" t="s">
        <v>2684</v>
      </c>
      <c r="F52" s="113" t="s">
        <v>2685</v>
      </c>
      <c r="G52" s="149">
        <f t="shared" si="3"/>
        <v>12.366666666666667</v>
      </c>
      <c r="H52" s="114" t="s">
        <v>2705</v>
      </c>
      <c r="I52" s="113" t="s">
        <v>163</v>
      </c>
      <c r="J52" s="113" t="s">
        <v>165</v>
      </c>
      <c r="K52" s="112">
        <v>1151448192</v>
      </c>
      <c r="L52" s="116" t="s">
        <v>1148</v>
      </c>
      <c r="M52" s="111">
        <v>1</v>
      </c>
      <c r="N52" s="116" t="s">
        <v>27</v>
      </c>
      <c r="O52" s="116" t="s">
        <v>26</v>
      </c>
      <c r="P52" s="79"/>
    </row>
    <row r="53" spans="1:16" s="7" customFormat="1" ht="24.75" customHeight="1" outlineLevel="1" x14ac:dyDescent="0.25">
      <c r="A53" s="135">
        <v>6</v>
      </c>
      <c r="B53" s="114" t="s">
        <v>2678</v>
      </c>
      <c r="C53" s="116" t="s">
        <v>31</v>
      </c>
      <c r="D53" s="113" t="s">
        <v>2686</v>
      </c>
      <c r="E53" s="113" t="s">
        <v>2685</v>
      </c>
      <c r="F53" s="113" t="s">
        <v>2687</v>
      </c>
      <c r="G53" s="149">
        <f t="shared" si="3"/>
        <v>11.166666666666666</v>
      </c>
      <c r="H53" s="114" t="s">
        <v>2706</v>
      </c>
      <c r="I53" s="113" t="s">
        <v>163</v>
      </c>
      <c r="J53" s="113" t="s">
        <v>165</v>
      </c>
      <c r="K53" s="112">
        <v>1109240264</v>
      </c>
      <c r="L53" s="116" t="s">
        <v>1148</v>
      </c>
      <c r="M53" s="111">
        <v>1</v>
      </c>
      <c r="N53" s="116" t="s">
        <v>27</v>
      </c>
      <c r="O53" s="116" t="s">
        <v>26</v>
      </c>
      <c r="P53" s="79"/>
    </row>
    <row r="54" spans="1:16" s="7" customFormat="1" ht="24.75" customHeight="1" outlineLevel="1" x14ac:dyDescent="0.25">
      <c r="A54" s="135">
        <v>7</v>
      </c>
      <c r="B54" s="114" t="s">
        <v>2678</v>
      </c>
      <c r="C54" s="116" t="s">
        <v>31</v>
      </c>
      <c r="D54" s="113" t="s">
        <v>2688</v>
      </c>
      <c r="E54" s="113" t="s">
        <v>2689</v>
      </c>
      <c r="F54" s="113" t="s">
        <v>2690</v>
      </c>
      <c r="G54" s="149">
        <f t="shared" si="3"/>
        <v>9.1666666666666661</v>
      </c>
      <c r="H54" s="114" t="s">
        <v>2707</v>
      </c>
      <c r="I54" s="113" t="s">
        <v>163</v>
      </c>
      <c r="J54" s="113" t="s">
        <v>165</v>
      </c>
      <c r="K54" s="112">
        <v>927830259</v>
      </c>
      <c r="L54" s="116" t="s">
        <v>1148</v>
      </c>
      <c r="M54" s="111">
        <v>1</v>
      </c>
      <c r="N54" s="116" t="s">
        <v>27</v>
      </c>
      <c r="O54" s="116" t="s">
        <v>26</v>
      </c>
      <c r="P54" s="79"/>
    </row>
    <row r="55" spans="1:16" s="7" customFormat="1" ht="24.75" customHeight="1" outlineLevel="1" x14ac:dyDescent="0.25">
      <c r="A55" s="135">
        <v>8</v>
      </c>
      <c r="B55" s="114" t="s">
        <v>2678</v>
      </c>
      <c r="C55" s="116" t="s">
        <v>31</v>
      </c>
      <c r="D55" s="113" t="s">
        <v>2691</v>
      </c>
      <c r="E55" s="113" t="s">
        <v>2692</v>
      </c>
      <c r="F55" s="113" t="s">
        <v>2693</v>
      </c>
      <c r="G55" s="149">
        <f t="shared" si="3"/>
        <v>21.233333333333334</v>
      </c>
      <c r="H55" s="114" t="s">
        <v>2708</v>
      </c>
      <c r="I55" s="113" t="s">
        <v>163</v>
      </c>
      <c r="J55" s="113" t="s">
        <v>165</v>
      </c>
      <c r="K55" s="115">
        <v>3994239170</v>
      </c>
      <c r="L55" s="116" t="s">
        <v>1148</v>
      </c>
      <c r="M55" s="111">
        <v>1</v>
      </c>
      <c r="N55" s="116" t="s">
        <v>27</v>
      </c>
      <c r="O55" s="116" t="s">
        <v>26</v>
      </c>
      <c r="P55" s="79"/>
    </row>
    <row r="56" spans="1:16" s="7" customFormat="1" ht="24.75" customHeight="1" outlineLevel="1" x14ac:dyDescent="0.25">
      <c r="A56" s="135">
        <v>9</v>
      </c>
      <c r="B56" s="114" t="s">
        <v>2678</v>
      </c>
      <c r="C56" s="116" t="s">
        <v>31</v>
      </c>
      <c r="D56" s="113" t="s">
        <v>2694</v>
      </c>
      <c r="E56" s="113" t="s">
        <v>2695</v>
      </c>
      <c r="F56" s="113" t="s">
        <v>2696</v>
      </c>
      <c r="G56" s="149">
        <f t="shared" si="3"/>
        <v>4.5333333333333332</v>
      </c>
      <c r="H56" s="114" t="s">
        <v>2709</v>
      </c>
      <c r="I56" s="113" t="s">
        <v>163</v>
      </c>
      <c r="J56" s="113" t="s">
        <v>165</v>
      </c>
      <c r="K56" s="115">
        <v>924330496</v>
      </c>
      <c r="L56" s="116" t="s">
        <v>1148</v>
      </c>
      <c r="M56" s="111">
        <v>1</v>
      </c>
      <c r="N56" s="116" t="s">
        <v>27</v>
      </c>
      <c r="O56" s="116" t="s">
        <v>26</v>
      </c>
      <c r="P56" s="79"/>
    </row>
    <row r="57" spans="1:16" s="7" customFormat="1" ht="24.75" customHeight="1" outlineLevel="1" x14ac:dyDescent="0.25">
      <c r="A57" s="135">
        <v>10</v>
      </c>
      <c r="B57" s="114" t="s">
        <v>2678</v>
      </c>
      <c r="C57" s="116" t="s">
        <v>31</v>
      </c>
      <c r="D57" s="113" t="s">
        <v>2697</v>
      </c>
      <c r="E57" s="113" t="s">
        <v>2696</v>
      </c>
      <c r="F57" s="113" t="s">
        <v>2698</v>
      </c>
      <c r="G57" s="149">
        <f t="shared" si="3"/>
        <v>15.733333333333333</v>
      </c>
      <c r="H57" s="114" t="s">
        <v>2710</v>
      </c>
      <c r="I57" s="113" t="s">
        <v>163</v>
      </c>
      <c r="J57" s="113" t="s">
        <v>165</v>
      </c>
      <c r="K57" s="115">
        <v>3007335397</v>
      </c>
      <c r="L57" s="116" t="s">
        <v>1148</v>
      </c>
      <c r="M57" s="111">
        <v>1</v>
      </c>
      <c r="N57" s="65" t="s">
        <v>1151</v>
      </c>
      <c r="O57" s="65" t="s">
        <v>1148</v>
      </c>
      <c r="P57" s="79"/>
    </row>
    <row r="58" spans="1:16" s="7" customFormat="1" ht="24.75" customHeight="1" outlineLevel="1" x14ac:dyDescent="0.25">
      <c r="A58" s="135">
        <v>11</v>
      </c>
      <c r="B58" s="114" t="s">
        <v>2699</v>
      </c>
      <c r="C58" s="116" t="s">
        <v>31</v>
      </c>
      <c r="D58" s="113" t="s">
        <v>2700</v>
      </c>
      <c r="E58" s="136">
        <v>43922</v>
      </c>
      <c r="F58" s="136">
        <v>44165</v>
      </c>
      <c r="G58" s="149">
        <f t="shared" si="3"/>
        <v>8.1</v>
      </c>
      <c r="H58" s="114" t="s">
        <v>2711</v>
      </c>
      <c r="I58" s="113" t="s">
        <v>163</v>
      </c>
      <c r="J58" s="113" t="s">
        <v>165</v>
      </c>
      <c r="K58" s="115">
        <v>1994721387</v>
      </c>
      <c r="L58" s="116" t="s">
        <v>1148</v>
      </c>
      <c r="M58" s="111">
        <v>1</v>
      </c>
      <c r="N58" s="65" t="s">
        <v>1151</v>
      </c>
      <c r="O58" s="65" t="s">
        <v>1148</v>
      </c>
      <c r="P58" s="79"/>
    </row>
    <row r="59" spans="1:16" s="7" customFormat="1" ht="24.75" customHeight="1" outlineLevel="1" x14ac:dyDescent="0.25">
      <c r="A59" s="135">
        <v>12</v>
      </c>
      <c r="B59" s="64"/>
      <c r="C59" s="65"/>
      <c r="D59" s="63"/>
      <c r="E59" s="136"/>
      <c r="F59" s="136"/>
      <c r="G59" s="149" t="str">
        <f t="shared" si="3"/>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49" t="str">
        <f t="shared" si="3"/>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49" t="str">
        <f t="shared" si="3"/>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49"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49"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49"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49"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49"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49"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49"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49"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49"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49"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49"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49"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49"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49"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49"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49"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49" t="str">
        <f t="shared" si="3"/>
        <v/>
      </c>
      <c r="H91" s="114"/>
      <c r="I91" s="113"/>
      <c r="J91" s="113"/>
      <c r="K91" s="115"/>
      <c r="L91" s="116"/>
      <c r="M91" s="111"/>
      <c r="N91" s="116"/>
      <c r="O91" s="116"/>
      <c r="P91" s="79"/>
    </row>
    <row r="92" spans="1:16" s="7" customFormat="1" ht="24.75" customHeight="1" outlineLevel="1" x14ac:dyDescent="0.25">
      <c r="A92" s="134">
        <v>45</v>
      </c>
      <c r="B92" s="114"/>
      <c r="C92" s="116"/>
      <c r="D92" s="113"/>
      <c r="E92" s="136"/>
      <c r="F92" s="136"/>
      <c r="G92" s="149" t="str">
        <f t="shared" si="3"/>
        <v/>
      </c>
      <c r="H92" s="114"/>
      <c r="I92" s="113"/>
      <c r="J92" s="113"/>
      <c r="K92" s="115"/>
      <c r="L92" s="116"/>
      <c r="M92" s="111"/>
      <c r="N92" s="116"/>
      <c r="O92" s="116"/>
      <c r="P92" s="79"/>
    </row>
    <row r="93" spans="1:16" s="7" customFormat="1" ht="24.75" customHeight="1" outlineLevel="1" x14ac:dyDescent="0.25">
      <c r="A93" s="134">
        <v>46</v>
      </c>
      <c r="B93" s="114"/>
      <c r="C93" s="116"/>
      <c r="D93" s="113"/>
      <c r="E93" s="136"/>
      <c r="F93" s="136"/>
      <c r="G93" s="149" t="str">
        <f t="shared" si="3"/>
        <v/>
      </c>
      <c r="H93" s="114"/>
      <c r="I93" s="113"/>
      <c r="J93" s="113"/>
      <c r="K93" s="115"/>
      <c r="L93" s="116"/>
      <c r="M93" s="111"/>
      <c r="N93" s="116"/>
      <c r="O93" s="116"/>
      <c r="P93" s="79"/>
    </row>
    <row r="94" spans="1:16" s="7" customFormat="1" ht="24.75" customHeight="1" outlineLevel="1" x14ac:dyDescent="0.25">
      <c r="A94" s="134">
        <v>47</v>
      </c>
      <c r="B94" s="114"/>
      <c r="C94" s="116"/>
      <c r="D94" s="113"/>
      <c r="E94" s="136"/>
      <c r="F94" s="136"/>
      <c r="G94" s="149" t="str">
        <f t="shared" si="3"/>
        <v/>
      </c>
      <c r="H94" s="114"/>
      <c r="I94" s="113"/>
      <c r="J94" s="113"/>
      <c r="K94" s="115"/>
      <c r="L94" s="116"/>
      <c r="M94" s="111"/>
      <c r="N94" s="116"/>
      <c r="O94" s="116"/>
      <c r="P94" s="79"/>
    </row>
    <row r="95" spans="1:16" s="7" customFormat="1" ht="24.75" customHeight="1" outlineLevel="1" x14ac:dyDescent="0.25">
      <c r="A95" s="135">
        <v>48</v>
      </c>
      <c r="B95" s="114"/>
      <c r="C95" s="116"/>
      <c r="D95" s="113"/>
      <c r="E95" s="136"/>
      <c r="F95" s="136"/>
      <c r="G95" s="149" t="str">
        <f t="shared" si="3"/>
        <v/>
      </c>
      <c r="H95" s="114"/>
      <c r="I95" s="113"/>
      <c r="J95" s="113"/>
      <c r="K95" s="115"/>
      <c r="L95" s="116"/>
      <c r="M95" s="111"/>
      <c r="N95" s="116"/>
      <c r="O95" s="116"/>
      <c r="P95" s="79"/>
    </row>
    <row r="96" spans="1:16" s="7" customFormat="1" ht="24.75" customHeight="1" outlineLevel="1" x14ac:dyDescent="0.25">
      <c r="A96" s="135">
        <v>49</v>
      </c>
      <c r="B96" s="114"/>
      <c r="C96" s="116"/>
      <c r="D96" s="113"/>
      <c r="E96" s="136"/>
      <c r="F96" s="136"/>
      <c r="G96" s="149" t="str">
        <f t="shared" si="3"/>
        <v/>
      </c>
      <c r="H96" s="114"/>
      <c r="I96" s="113"/>
      <c r="J96" s="113"/>
      <c r="K96" s="115"/>
      <c r="L96" s="116"/>
      <c r="M96" s="111"/>
      <c r="N96" s="116"/>
      <c r="O96" s="116"/>
      <c r="P96" s="79"/>
    </row>
    <row r="97" spans="1:16" s="7" customFormat="1" ht="24.75" customHeight="1" outlineLevel="1" x14ac:dyDescent="0.25">
      <c r="A97" s="135">
        <v>50</v>
      </c>
      <c r="B97" s="114"/>
      <c r="C97" s="116"/>
      <c r="D97" s="113"/>
      <c r="E97" s="136"/>
      <c r="F97" s="136"/>
      <c r="G97" s="149" t="str">
        <f t="shared" si="3"/>
        <v/>
      </c>
      <c r="H97" s="114"/>
      <c r="I97" s="113"/>
      <c r="J97" s="113"/>
      <c r="K97" s="115"/>
      <c r="L97" s="116"/>
      <c r="M97" s="111"/>
      <c r="N97" s="116"/>
      <c r="O97" s="116"/>
      <c r="P97" s="79"/>
    </row>
    <row r="98" spans="1:16" s="7" customFormat="1" ht="24.75" customHeight="1" outlineLevel="1" x14ac:dyDescent="0.25">
      <c r="A98" s="135">
        <v>51</v>
      </c>
      <c r="B98" s="114"/>
      <c r="C98" s="116"/>
      <c r="D98" s="113"/>
      <c r="E98" s="136"/>
      <c r="F98" s="136"/>
      <c r="G98" s="149" t="str">
        <f t="shared" si="3"/>
        <v/>
      </c>
      <c r="H98" s="114"/>
      <c r="I98" s="113"/>
      <c r="J98" s="113"/>
      <c r="K98" s="115"/>
      <c r="L98" s="116"/>
      <c r="M98" s="111"/>
      <c r="N98" s="116"/>
      <c r="O98" s="116"/>
      <c r="P98" s="79"/>
    </row>
    <row r="99" spans="1:16" s="7" customFormat="1" ht="24.75" customHeight="1" outlineLevel="1" x14ac:dyDescent="0.25">
      <c r="A99" s="135">
        <v>52</v>
      </c>
      <c r="B99" s="114"/>
      <c r="C99" s="116"/>
      <c r="D99" s="113"/>
      <c r="E99" s="136"/>
      <c r="F99" s="136"/>
      <c r="G99" s="149" t="str">
        <f t="shared" si="3"/>
        <v/>
      </c>
      <c r="H99" s="114"/>
      <c r="I99" s="113"/>
      <c r="J99" s="113"/>
      <c r="K99" s="115"/>
      <c r="L99" s="116"/>
      <c r="M99" s="111"/>
      <c r="N99" s="116"/>
      <c r="O99" s="116"/>
      <c r="P99" s="79"/>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11"/>
      <c r="N100" s="116"/>
      <c r="O100" s="116"/>
      <c r="P100" s="79"/>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11"/>
      <c r="N101" s="116"/>
      <c r="O101" s="116"/>
      <c r="P101" s="79"/>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11"/>
      <c r="N102" s="116"/>
      <c r="O102" s="116"/>
      <c r="P102" s="79"/>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11"/>
      <c r="N103" s="116"/>
      <c r="O103" s="116"/>
      <c r="P103" s="79"/>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11"/>
      <c r="N104" s="116"/>
      <c r="O104" s="116"/>
      <c r="P104" s="79"/>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11"/>
      <c r="N105" s="116"/>
      <c r="O105" s="116"/>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17" t="s">
        <v>9</v>
      </c>
      <c r="J112" s="218"/>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2664</v>
      </c>
      <c r="C114" s="152" t="s">
        <v>31</v>
      </c>
      <c r="D114" s="113" t="s">
        <v>2712</v>
      </c>
      <c r="E114" s="136">
        <v>44180</v>
      </c>
      <c r="F114" s="136">
        <v>44773</v>
      </c>
      <c r="G114" s="149">
        <f>IF(AND(E114&lt;&gt;"",F114&lt;&gt;""),((F114-E114)/30),"")</f>
        <v>19.766666666666666</v>
      </c>
      <c r="H114" s="114" t="s">
        <v>2713</v>
      </c>
      <c r="I114" s="113" t="s">
        <v>163</v>
      </c>
      <c r="J114" s="113" t="s">
        <v>165</v>
      </c>
      <c r="K114" s="115">
        <v>4837749466</v>
      </c>
      <c r="L114" s="100">
        <f>+IF(AND(K114&gt;0,O114="Ejecución"),(K114/877802)*Tabla28[[#This Row],[% participación]],IF(AND(K114&gt;0,O114&lt;&gt;"Ejecución"),"-",""))</f>
        <v>5511.208069701368</v>
      </c>
      <c r="M114" s="116" t="s">
        <v>1148</v>
      </c>
      <c r="N114" s="162">
        <v>1</v>
      </c>
      <c r="O114" s="151" t="s">
        <v>1150</v>
      </c>
      <c r="P114" s="78"/>
    </row>
    <row r="115" spans="1:16" s="6" customFormat="1" ht="24.75" customHeight="1" x14ac:dyDescent="0.25">
      <c r="A115" s="134">
        <v>2</v>
      </c>
      <c r="B115" s="150" t="s">
        <v>2664</v>
      </c>
      <c r="C115" s="152" t="s">
        <v>31</v>
      </c>
      <c r="D115" s="63"/>
      <c r="E115" s="136"/>
      <c r="F115" s="136"/>
      <c r="G115" s="149" t="str">
        <f t="shared" ref="G115:G116" si="4">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2664</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2664</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2664</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2664</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2664</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2664</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2664</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2664</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2664</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2664</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2664</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2664</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2664</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2664</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2664</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2664</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2664</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2664</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2664</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2664</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2664</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2664</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2664</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2664</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2664</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2664</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2664</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2664</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2664</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2664</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2664</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2664</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2664</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2664</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2664</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2664</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2664</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2664</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2664</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2664</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2664</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2664</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2664</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2664</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2664</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69" t="s">
        <v>13</v>
      </c>
      <c r="B162" s="170"/>
      <c r="C162" s="170"/>
      <c r="D162" s="170"/>
      <c r="E162" s="171"/>
      <c r="F162" s="170" t="s">
        <v>15</v>
      </c>
      <c r="G162" s="170"/>
      <c r="H162" s="170"/>
      <c r="I162" s="169" t="s">
        <v>16</v>
      </c>
      <c r="J162" s="170"/>
      <c r="K162" s="170"/>
      <c r="L162" s="170"/>
      <c r="M162" s="170"/>
      <c r="N162" s="170"/>
      <c r="O162" s="171"/>
      <c r="P162" s="76"/>
    </row>
    <row r="163" spans="1:28" ht="51.75" customHeight="1" x14ac:dyDescent="0.25">
      <c r="A163" s="219" t="s">
        <v>2659</v>
      </c>
      <c r="B163" s="220"/>
      <c r="C163" s="220"/>
      <c r="D163" s="220"/>
      <c r="E163" s="221"/>
      <c r="F163" s="222" t="s">
        <v>2660</v>
      </c>
      <c r="G163" s="222"/>
      <c r="H163" s="222"/>
      <c r="I163" s="219" t="s">
        <v>2630</v>
      </c>
      <c r="J163" s="220"/>
      <c r="K163" s="220"/>
      <c r="L163" s="220"/>
      <c r="M163" s="220"/>
      <c r="N163" s="220"/>
      <c r="O163" s="22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199" t="s">
        <v>2614</v>
      </c>
      <c r="C165" s="199"/>
      <c r="D165" s="199"/>
      <c r="E165" s="8"/>
      <c r="F165" s="5"/>
      <c r="G165" s="223" t="s">
        <v>2614</v>
      </c>
      <c r="H165" s="223"/>
      <c r="I165" s="224" t="s">
        <v>1164</v>
      </c>
      <c r="J165" s="225"/>
      <c r="K165" s="225"/>
      <c r="L165" s="225"/>
      <c r="M165" s="225"/>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26" t="s">
        <v>2643</v>
      </c>
      <c r="J167" s="227"/>
      <c r="K167" s="227"/>
      <c r="L167" s="227"/>
      <c r="M167" s="227"/>
      <c r="N167" s="227"/>
      <c r="O167" s="228"/>
      <c r="U167" s="51"/>
    </row>
    <row r="168" spans="1:28" x14ac:dyDescent="0.25">
      <c r="A168" s="9"/>
      <c r="B168" s="212" t="s">
        <v>2657</v>
      </c>
      <c r="C168" s="212"/>
      <c r="D168" s="212"/>
      <c r="E168" s="8"/>
      <c r="F168" s="5"/>
      <c r="H168" s="81" t="s">
        <v>2656</v>
      </c>
      <c r="I168" s="226"/>
      <c r="J168" s="227"/>
      <c r="K168" s="227"/>
      <c r="L168" s="227"/>
      <c r="M168" s="227"/>
      <c r="N168" s="227"/>
      <c r="O168" s="22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69" t="s">
        <v>2667</v>
      </c>
      <c r="B172" s="170"/>
      <c r="C172" s="170"/>
      <c r="D172" s="170"/>
      <c r="E172" s="170"/>
      <c r="F172" s="170"/>
      <c r="G172" s="170"/>
      <c r="H172" s="170"/>
      <c r="I172" s="170"/>
      <c r="J172" s="170"/>
      <c r="K172" s="170"/>
      <c r="L172" s="170"/>
      <c r="M172" s="170"/>
      <c r="N172" s="170"/>
      <c r="O172" s="171"/>
      <c r="P172" s="76"/>
    </row>
    <row r="173" spans="1:28" ht="15" customHeight="1" x14ac:dyDescent="0.25">
      <c r="A173" s="184" t="s">
        <v>2673</v>
      </c>
      <c r="B173" s="185"/>
      <c r="C173" s="185"/>
      <c r="D173" s="185"/>
      <c r="E173" s="185"/>
      <c r="F173" s="185"/>
      <c r="G173" s="185"/>
      <c r="H173" s="185"/>
      <c r="I173" s="185"/>
      <c r="J173" s="185"/>
      <c r="K173" s="185"/>
      <c r="L173" s="185"/>
      <c r="M173" s="185"/>
      <c r="N173" s="185"/>
      <c r="O173" s="186"/>
    </row>
    <row r="174" spans="1:28" ht="24" thickBot="1" x14ac:dyDescent="0.3">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0" t="s">
        <v>2668</v>
      </c>
      <c r="C176" s="200"/>
      <c r="D176" s="200"/>
      <c r="E176" s="200"/>
      <c r="F176" s="200"/>
      <c r="G176" s="200"/>
      <c r="H176" s="20"/>
      <c r="I176" s="207" t="s">
        <v>2674</v>
      </c>
      <c r="J176" s="208"/>
      <c r="K176" s="208"/>
      <c r="L176" s="208"/>
      <c r="M176" s="208"/>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1" t="s">
        <v>17</v>
      </c>
      <c r="C177" s="202"/>
      <c r="D177" s="203"/>
      <c r="E177" s="207" t="s">
        <v>2615</v>
      </c>
      <c r="F177" s="208"/>
      <c r="G177" s="209"/>
      <c r="H177" s="5"/>
      <c r="I177" s="201" t="s">
        <v>17</v>
      </c>
      <c r="J177" s="202"/>
      <c r="K177" s="202"/>
      <c r="L177" s="203"/>
      <c r="M177" s="238" t="s">
        <v>2671</v>
      </c>
      <c r="O177" s="8"/>
      <c r="Q177" s="19"/>
      <c r="R177" s="19"/>
      <c r="S177" s="19"/>
      <c r="T177" s="19"/>
      <c r="U177" s="19"/>
      <c r="V177" s="19"/>
      <c r="W177" s="19"/>
      <c r="X177" s="19"/>
      <c r="Y177" s="19"/>
      <c r="Z177" s="19"/>
      <c r="AA177" s="19"/>
      <c r="AB177" s="19"/>
    </row>
    <row r="178" spans="1:28" ht="23.25" x14ac:dyDescent="0.25">
      <c r="A178" s="9"/>
      <c r="B178" s="204"/>
      <c r="C178" s="205"/>
      <c r="D178" s="206"/>
      <c r="E178" s="156"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3"/>
      <c r="Z178" s="154" t="str">
        <f>IF(Y178&gt;0,SUM(E180+Y178),"")</f>
        <v/>
      </c>
      <c r="AA178" s="19"/>
      <c r="AB178" s="19"/>
    </row>
    <row r="179" spans="1:28" ht="23.25" x14ac:dyDescent="0.25">
      <c r="A179" s="9"/>
      <c r="B179" s="210" t="s">
        <v>2668</v>
      </c>
      <c r="C179" s="210"/>
      <c r="D179" s="210"/>
      <c r="E179" s="160">
        <v>0.02</v>
      </c>
      <c r="F179" s="159">
        <v>1.4999999999999999E-2</v>
      </c>
      <c r="G179" s="154">
        <f>IF(F179&gt;0,SUM(E179+F179),"")</f>
        <v>3.5000000000000003E-2</v>
      </c>
      <c r="H179" s="5"/>
      <c r="I179" s="210" t="s">
        <v>2670</v>
      </c>
      <c r="J179" s="210"/>
      <c r="K179" s="210"/>
      <c r="L179" s="210"/>
      <c r="M179" s="161">
        <v>0.02</v>
      </c>
      <c r="O179" s="8"/>
      <c r="Q179" s="19"/>
      <c r="R179" s="148">
        <f>IF(M179&gt;0,SUM(L179+M179),"")</f>
        <v>0.02</v>
      </c>
      <c r="T179" s="19"/>
      <c r="U179" s="166" t="s">
        <v>1166</v>
      </c>
      <c r="V179" s="166"/>
      <c r="W179" s="166"/>
      <c r="X179" s="24">
        <v>0.02</v>
      </c>
      <c r="Y179" s="153"/>
      <c r="Z179" s="154" t="str">
        <f>IF(Y179&gt;0,SUM(E181+Y179),"")</f>
        <v/>
      </c>
      <c r="AA179" s="19"/>
      <c r="AB179" s="19"/>
    </row>
    <row r="180" spans="1:28" ht="23.25" hidden="1" x14ac:dyDescent="0.25">
      <c r="A180" s="9"/>
      <c r="B180" s="190"/>
      <c r="C180" s="190"/>
      <c r="D180" s="190"/>
      <c r="E180" s="158"/>
      <c r="H180" s="5"/>
      <c r="I180" s="190"/>
      <c r="J180" s="190"/>
      <c r="K180" s="190"/>
      <c r="L180" s="190"/>
      <c r="M180" s="5"/>
      <c r="O180" s="8"/>
      <c r="Q180" s="19"/>
      <c r="R180" s="148" t="str">
        <f>IF(S180&gt;0,SUM(L180+S180),"")</f>
        <v/>
      </c>
      <c r="S180" s="153"/>
      <c r="T180" s="19"/>
      <c r="U180" s="166" t="s">
        <v>1167</v>
      </c>
      <c r="V180" s="166"/>
      <c r="W180" s="166"/>
      <c r="X180" s="24">
        <v>0.03</v>
      </c>
      <c r="Y180" s="153"/>
      <c r="Z180" s="154" t="str">
        <f>IF(Y180&gt;0,SUM(E182+Y180),"")</f>
        <v/>
      </c>
      <c r="AA180" s="19"/>
      <c r="AB180" s="19"/>
    </row>
    <row r="181" spans="1:28" ht="23.25" hidden="1" x14ac:dyDescent="0.25">
      <c r="A181" s="9"/>
      <c r="B181" s="190"/>
      <c r="C181" s="190"/>
      <c r="D181" s="190"/>
      <c r="E181" s="158"/>
      <c r="H181" s="5"/>
      <c r="I181" s="190"/>
      <c r="J181" s="190"/>
      <c r="K181" s="190"/>
      <c r="L181" s="190"/>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0"/>
      <c r="C182" s="190"/>
      <c r="D182" s="190"/>
      <c r="E182" s="158"/>
      <c r="H182" s="5"/>
      <c r="I182" s="190"/>
      <c r="J182" s="190"/>
      <c r="K182" s="190"/>
      <c r="L182" s="190"/>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0"/>
      <c r="J183" s="190"/>
      <c r="K183" s="190"/>
      <c r="L183" s="190"/>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3.5000000000000003E-2</v>
      </c>
      <c r="D185" s="91" t="s">
        <v>2628</v>
      </c>
      <c r="E185" s="94">
        <f>+(C185*SUM(K20:K35))</f>
        <v>26407002.370000001</v>
      </c>
      <c r="F185" s="92"/>
      <c r="G185" s="93"/>
      <c r="H185" s="88"/>
      <c r="I185" s="90" t="s">
        <v>2627</v>
      </c>
      <c r="J185" s="155">
        <f>+SUM(M179:M183)</f>
        <v>0.02</v>
      </c>
      <c r="K185" s="191" t="s">
        <v>2628</v>
      </c>
      <c r="L185" s="191"/>
      <c r="M185" s="94">
        <f>+J185*(SUM(K20:K35))</f>
        <v>15089715.640000001</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69" t="s">
        <v>18</v>
      </c>
      <c r="B188" s="170"/>
      <c r="C188" s="170"/>
      <c r="D188" s="170"/>
      <c r="E188" s="170"/>
      <c r="F188" s="170"/>
      <c r="G188" s="170"/>
      <c r="H188" s="170"/>
      <c r="I188" s="170"/>
      <c r="J188" s="170"/>
      <c r="K188" s="170"/>
      <c r="L188" s="170"/>
      <c r="M188" s="170"/>
      <c r="N188" s="170"/>
      <c r="O188" s="171"/>
      <c r="P188" s="76"/>
    </row>
    <row r="189" spans="1:28" ht="15" customHeight="1" x14ac:dyDescent="0.25">
      <c r="A189" s="184" t="s">
        <v>19</v>
      </c>
      <c r="B189" s="185"/>
      <c r="C189" s="185"/>
      <c r="D189" s="185"/>
      <c r="E189" s="185"/>
      <c r="F189" s="185"/>
      <c r="G189" s="185"/>
      <c r="H189" s="185"/>
      <c r="I189" s="185"/>
      <c r="J189" s="185"/>
      <c r="K189" s="185"/>
      <c r="L189" s="185"/>
      <c r="M189" s="185"/>
      <c r="N189" s="185"/>
      <c r="O189" s="186"/>
    </row>
    <row r="190" spans="1:28" ht="15.75" thickBot="1" x14ac:dyDescent="0.3">
      <c r="A190" s="187"/>
      <c r="B190" s="188"/>
      <c r="C190" s="188"/>
      <c r="D190" s="188"/>
      <c r="E190" s="188"/>
      <c r="F190" s="188"/>
      <c r="G190" s="188"/>
      <c r="H190" s="188"/>
      <c r="I190" s="188"/>
      <c r="J190" s="188"/>
      <c r="K190" s="188"/>
      <c r="L190" s="188"/>
      <c r="M190" s="188"/>
      <c r="N190" s="188"/>
      <c r="O190" s="189"/>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16" t="s">
        <v>2636</v>
      </c>
      <c r="C192" s="216"/>
      <c r="E192" s="5" t="s">
        <v>20</v>
      </c>
      <c r="H192" s="26" t="s">
        <v>24</v>
      </c>
      <c r="J192" s="5" t="s">
        <v>2637</v>
      </c>
      <c r="K192" s="5"/>
      <c r="M192" s="5"/>
      <c r="N192" s="5"/>
      <c r="O192" s="8"/>
      <c r="Q192" s="143"/>
      <c r="R192" s="144"/>
      <c r="S192" s="144"/>
      <c r="T192" s="143"/>
    </row>
    <row r="193" spans="1:18" x14ac:dyDescent="0.25">
      <c r="A193" s="9"/>
      <c r="C193" s="117">
        <v>42319</v>
      </c>
      <c r="D193" s="5"/>
      <c r="E193" s="118">
        <v>1876</v>
      </c>
      <c r="F193" s="5"/>
      <c r="G193" s="5"/>
      <c r="H193" s="242" t="s">
        <v>2714</v>
      </c>
      <c r="J193" s="5"/>
      <c r="K193" s="243">
        <v>40192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69" t="s">
        <v>29</v>
      </c>
      <c r="B197" s="170"/>
      <c r="C197" s="170"/>
      <c r="D197" s="170"/>
      <c r="E197" s="170"/>
      <c r="F197" s="170"/>
      <c r="G197" s="170"/>
      <c r="H197" s="170"/>
      <c r="I197" s="170"/>
      <c r="J197" s="170"/>
      <c r="K197" s="170"/>
      <c r="L197" s="170"/>
      <c r="M197" s="170"/>
      <c r="N197" s="170"/>
      <c r="O197" s="17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3" t="s">
        <v>2658</v>
      </c>
      <c r="C199" s="183"/>
      <c r="D199" s="183"/>
      <c r="E199" s="183"/>
      <c r="F199" s="183"/>
      <c r="G199" s="183"/>
      <c r="H199" s="183"/>
      <c r="I199" s="183"/>
      <c r="J199" s="183"/>
      <c r="K199" s="183"/>
      <c r="L199" s="183"/>
      <c r="M199" s="183"/>
      <c r="N199" s="183"/>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2648</v>
      </c>
      <c r="C201" s="215"/>
      <c r="D201" s="215"/>
      <c r="E201" s="215"/>
      <c r="F201" s="215"/>
      <c r="G201" s="215"/>
      <c r="H201" s="215"/>
      <c r="I201" s="215"/>
      <c r="J201" s="215"/>
      <c r="K201" s="215"/>
      <c r="L201" s="215"/>
      <c r="M201" s="215"/>
      <c r="N201" s="21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44" t="s">
        <v>2715</v>
      </c>
      <c r="J211" s="27" t="s">
        <v>2622</v>
      </c>
      <c r="K211" s="242" t="s">
        <v>2717</v>
      </c>
      <c r="L211" s="21"/>
      <c r="M211" s="21"/>
      <c r="N211" s="21"/>
      <c r="O211" s="8"/>
    </row>
    <row r="212" spans="1:15" x14ac:dyDescent="0.25">
      <c r="A212" s="9"/>
      <c r="B212" s="27" t="s">
        <v>2619</v>
      </c>
      <c r="C212" s="242" t="s">
        <v>2714</v>
      </c>
      <c r="D212" s="21"/>
      <c r="G212" s="27" t="s">
        <v>2621</v>
      </c>
      <c r="H212" s="244" t="s">
        <v>2716</v>
      </c>
      <c r="J212" s="27" t="s">
        <v>2623</v>
      </c>
      <c r="K212" s="242"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David RAMOS GARCIA</cp:lastModifiedBy>
  <cp:lastPrinted>2020-11-20T15:12:35Z</cp:lastPrinted>
  <dcterms:created xsi:type="dcterms:W3CDTF">2020-10-14T21:57:42Z</dcterms:created>
  <dcterms:modified xsi:type="dcterms:W3CDTF">2020-12-29T23:51:34Z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