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eivy\Desktop\PROPUESTAS MODALIDAD INSTITUCIONAL 2021\PROPUESTAS CON ROBERT\2021810000142\"/>
    </mc:Choice>
  </mc:AlternateContent>
  <xr:revisionPtr revIDLastSave="0" documentId="13_ncr:1_{D88C9F38-E4DA-4953-BA26-CD9628A9CD91}" xr6:coauthVersionLast="45"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<sst xmlns="http://schemas.openxmlformats.org/spreadsheetml/2006/main" count="4733" uniqueCount="2772">
  <si>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</si>
  <si>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</si>
  <si>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</si>
  <si>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</si>
  <si>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</si>
  <si>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</si>
  <si>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</si>
  <si>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</si>
  <si>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</si>
  <si>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</si>
  <si>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</si>
  <si>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</si>
  <si>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</si>
  <si>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</si>
  <si>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</si>
  <si>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</si>
  <si>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</si>
  <si>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</si>
  <si>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</si>
  <si>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</si>
  <si>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</si>
  <si>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</si>
  <si>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</si>
  <si>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</si>
  <si>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</si>
  <si>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</si>
  <si>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</si>
  <si>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</si>
  <si>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</si>
  <si>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</si>
  <si>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</si>
  <si>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</si>
  <si>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</si>
  <si>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</si>
  <si>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</si>
  <si>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</si>
  <si>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</si>
  <si>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</si>
  <si>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</si>
  <si>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</si>
  <si>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</si>
  <si>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</si>
  <si>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</si>
  <si>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</si>
  <si>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</si>
  <si>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</si>
  <si>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</si>
  <si>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</si>
  <si>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</si>
  <si>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</si>
  <si>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</si>
  <si>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</si>
  <si>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</si>
  <si>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</si>
  <si>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</si>
  <si>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</si>
  <si>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</si>
  <si>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</si>
  <si>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</si>
  <si>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</si>
  <si>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</si>
  <si>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</si>
  <si>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</si>
  <si>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</si>
  <si>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</si>
  <si>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</si>
  <si>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</si>
  <si>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</si>
  <si>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</si>
  <si>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</si>
  <si>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</si>
  <si>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</si>
  <si>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</si>
  <si>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</si>
  <si>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</si>
  <si>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</si>
  <si>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</si>
  <si>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</si>
  <si>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</si>
  <si>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</si>
  <si>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</si>
  <si>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</si>
  <si>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</si>
  <si>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</si>
  <si>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</si>
  <si>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</si>
  <si>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</si>
  <si>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</si>
  <si>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</si>
  <si>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</si>
  <si>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</si>
  <si>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</si>
  <si>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</si>
  <si>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</si>
  <si>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</si>
  <si>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</si>
  <si>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</si>
  <si>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</si>
  <si>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</si>
  <si>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</si>
  <si>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</si>
  <si>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</si>
  <si>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</si>
  <si>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</si>
  <si>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</si>
  <si>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</si>
  <si>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</si>
  <si>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</si>
  <si>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</si>
  <si>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</si>
  <si>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</si>
  <si>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</si>
  <si>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</si>
  <si>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</si>
  <si>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</si>
  <si>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</si>
  <si>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</si>
  <si>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</si>
  <si>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</si>
  <si>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</si>
  <si>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</si>
  <si>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</si>
  <si>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</si>
  <si>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</si>
  <si>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</si>
  <si>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</si>
  <si>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</si>
  <si>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</si>
  <si>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</si>
  <si>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</si>
  <si>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</si>
  <si>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</si>
  <si>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</si>
  <si>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</si>
  <si>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</si>
  <si>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</si>
  <si>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</si>
  <si>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</si>
  <si>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</si>
  <si>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</si>
  <si>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</si>
  <si>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</si>
  <si>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</si>
  <si>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</si>
  <si>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</si>
  <si>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</si>
  <si>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</si>
  <si>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</si>
  <si>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</si>
  <si>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</si>
  <si>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</si>
  <si>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</si>
  <si>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</si>
  <si>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</si>
  <si>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</si>
  <si>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</si>
  <si>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</si>
  <si>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</si>
  <si>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</si>
  <si>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</si>
  <si>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</si>
  <si>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</si>
  <si>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</si>
  <si>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</si>
  <si>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</si>
  <si>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</si>
  <si>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</si>
  <si>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</si>
  <si>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</si>
  <si>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</si>
  <si>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</si>
  <si>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</si>
  <si>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</si>
  <si>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</si>
  <si>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</si>
  <si>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</si>
  <si>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</si>
  <si>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</si>
  <si>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</si>
  <si>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</si>
  <si>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</si>
  <si>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</si>
  <si>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</si>
  <si>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</si>
  <si>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</si>
  <si>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</si>
  <si>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</si>
  <si>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</si>
  <si>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</si>
  <si>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</si>
  <si>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</si>
  <si>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</si>
  <si>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</si>
  <si>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</si>
  <si>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</si>
  <si>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</si>
  <si>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</si>
  <si>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</si>
  <si>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</si>
  <si>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</si>
  <si>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</si>
  <si>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</si>
  <si>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</si>
  <si>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</si>
  <si>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</si>
  <si>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</si>
  <si>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</si>
  <si>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</si>
  <si>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</si>
  <si>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</si>
  <si>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</si>
  <si>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</si>
  <si>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</si>
  <si>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</si>
  <si>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</si>
  <si>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</si>
  <si>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</si>
  <si>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</si>
  <si>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</si>
  <si>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</si>
  <si>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</si>
  <si>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</si>
  <si>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</si>
  <si>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</si>
  <si>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</si>
  <si>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</si>
  <si>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</si>
  <si>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</si>
  <si>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</si>
  <si>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</si>
  <si>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</si>
  <si>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</si>
  <si>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</si>
  <si>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</si>
  <si>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</si>
  <si>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</si>
  <si>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</si>
  <si>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</si>
  <si>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</si>
  <si>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</si>
  <si>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</si>
  <si>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</si>
  <si>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</si>
  <si>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</si>
  <si>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</si>
  <si>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</si>
  <si>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</si>
  <si>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</si>
  <si>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</si>
  <si>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</si>
  <si>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</si>
  <si>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</si>
  <si>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</si>
  <si>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</si>
  <si>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</si>
  <si>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</si>
  <si>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</si>
  <si>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</si>
  <si>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</si>
  <si>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</si>
  <si>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</si>
  <si>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</si>
  <si>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</si>
  <si>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</si>
  <si>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</si>
  <si>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</si>
  <si>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</si>
  <si>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</si>
  <si>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</si>
  <si>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</si>
  <si>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</si>
  <si>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</si>
  <si>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</si>
  <si>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</si>
  <si>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</si>
  <si>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</si>
  <si>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</si>
  <si>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</si>
  <si>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</si>
  <si>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</si>
  <si>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</si>
  <si>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</si>
  <si>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</si>
  <si>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</si>
  <si>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</si>
  <si>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</si>
  <si>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</si>
  <si>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</si>
  <si>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</si>
  <si>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</si>
  <si>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</si>
  <si>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</si>
  <si>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</si>
  <si>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</si>
  <si>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</si>
  <si>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</si>
  <si>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</si>
  <si>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</si>
  <si>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</si>
  <si>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</si>
  <si>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</si>
  <si>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</si>
  <si>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</si>
  <si>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</si>
  <si>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</si>
  <si>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</si>
  <si>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</si>
  <si>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</si>
  <si>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</si>
  <si>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</si>
  <si>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</si>
  <si>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</si>
  <si>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</si>
  <si>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</si>
  <si>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</si>
  <si>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</si>
  <si>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</si>
  <si>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</si>
  <si>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</si>
  <si>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</si>
  <si>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</si>
  <si>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</si>
  <si>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</si>
  <si>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</si>
  <si>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</si>
  <si>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</si>
  <si>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</si>
  <si>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</si>
  <si>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</si>
  <si>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</si>
  <si>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</si>
  <si>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</si>
  <si>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</si>
  <si>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</si>
  <si>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</si>
  <si>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</si>
  <si>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</si>
  <si>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</si>
  <si>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</si>
  <si>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</si>
  <si>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</si>
  <si>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</si>
  <si>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</si>
  <si>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</si>
  <si>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</si>
  <si>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</si>
  <si>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</si>
  <si>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</si>
  <si>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</si>
  <si>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</si>
  <si>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</si>
  <si>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</si>
  <si>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</si>
  <si>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</si>
  <si>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</si>
  <si>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</si>
  <si>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</si>
  <si>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</si>
  <si>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</si>
  <si>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</si>
  <si>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</si>
  <si>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</si>
  <si>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</si>
  <si>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</si>
  <si>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</si>
  <si>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</si>
  <si>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</si>
  <si>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</si>
  <si>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</si>
  <si>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</si>
  <si>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</si>
  <si>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</si>
  <si>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</si>
  <si>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</si>
  <si>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</si>
  <si>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</si>
  <si>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</si>
  <si>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</si>
  <si>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</si>
  <si>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</si>
  <si>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</si>
  <si>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</si>
  <si>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</si>
  <si>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</si>
  <si>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</si>
  <si>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</si>
  <si>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</si>
  <si>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</si>
  <si>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</si>
  <si>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</si>
  <si>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</si>
  <si>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</si>
  <si>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</si>
  <si>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</si>
  <si>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</si>
  <si>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</si>
  <si>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</si>
  <si>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</si>
  <si>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</si>
  <si>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</si>
  <si>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</si>
  <si>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</si>
  <si>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</si>
  <si>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</si>
  <si>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</si>
  <si>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</si>
  <si>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</si>
  <si>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</si>
  <si>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</si>
  <si>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</si>
  <si>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</si>
  <si>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</si>
  <si>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</si>
  <si>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</si>
  <si>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</si>
  <si>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</si>
  <si>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</si>
  <si>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</si>
  <si>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</si>
  <si>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</si>
  <si>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</si>
  <si>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</si>
  <si>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</si>
  <si>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</si>
  <si>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</si>
  <si>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</si>
  <si>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</si>
  <si>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</si>
  <si>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</si>
  <si>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</si>
  <si>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</si>
  <si>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</si>
  <si>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</si>
  <si>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</si>
  <si>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</si>
  <si>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</si>
  <si>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</si>
  <si>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</si>
  <si>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</si>
  <si>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</si>
  <si>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</si>
  <si>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</si>
  <si>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</si>
  <si>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</si>
  <si>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</si>
  <si>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</si>
  <si>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</si>
  <si>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</si>
  <si>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</si>
  <si>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</si>
  <si>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</si>
  <si>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</si>
  <si>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</si>
  <si>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</si>
  <si>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</si>
  <si>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</si>
  <si>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</si>
  <si>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</si>
  <si>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</si>
  <si>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</si>
  <si>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</si>
  <si>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</si>
  <si>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</si>
  <si>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</si>
  <si>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</si>
  <si>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</si>
  <si>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</si>
  <si>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</si>
  <si>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</si>
  <si>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</si>
  <si>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</si>
  <si>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</si>
  <si>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</si>
  <si>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</si>
  <si>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</si>
  <si>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</si>
  <si>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</si>
  <si>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</si>
  <si>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</si>
  <si>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</si>
  <si>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</si>
  <si>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</si>
  <si>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</si>
  <si>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</si>
  <si>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</si>
  <si>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</si>
  <si>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</si>
  <si>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</si>
  <si>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</si>
  <si>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</si>
  <si>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</si>
  <si>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</si>
  <si>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</si>
  <si>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</si>
  <si>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</si>
  <si>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</si>
  <si>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</si>
  <si>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</si>
  <si>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</si>
  <si>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</si>
  <si>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</si>
  <si>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</si>
  <si>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</si>
  <si>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</si>
  <si>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</si>
  <si>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</si>
  <si>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</si>
  <si>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</si>
  <si>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</si>
  <si>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</si>
  <si>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</si>
  <si>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</si>
  <si>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</si>
  <si>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</si>
  <si>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</si>
  <si>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</si>
  <si>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</si>
  <si>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</si>
  <si>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</si>
  <si>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</si>
  <si>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</si>
  <si>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</si>
  <si>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</si>
  <si>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</si>
  <si>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</si>
  <si>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</si>
  <si>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</si>
  <si>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</si>
  <si>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</si>
  <si>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</si>
  <si>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</si>
  <si>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</si>
  <si>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</si>
  <si>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</si>
  <si>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</si>
  <si>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</si>
  <si>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</si>
  <si>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</si>
  <si>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</si>
  <si>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</si>
  <si>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</si>
  <si>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</si>
  <si>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</si>
  <si>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</si>
  <si>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</si>
  <si>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</si>
  <si>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</si>
  <si>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</si>
  <si>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</si>
  <si>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</si>
  <si>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</si>
  <si>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</si>
  <si>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</si>
  <si>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</si>
  <si>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</si>
  <si>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</si>
  <si>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</si>
  <si>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</si>
  <si>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</si>
  <si>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</si>
  <si>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</si>
  <si>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</si>
  <si>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</si>
  <si>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</si>
  <si>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</si>
  <si>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</si>
  <si>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</si>
  <si>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</si>
  <si>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</si>
  <si>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</si>
  <si>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</si>
  <si>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</si>
  <si>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</si>
  <si>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</si>
  <si>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</si>
  <si>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</si>
  <si>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</si>
  <si>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</si>
  <si>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</si>
  <si>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</si>
  <si>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</si>
  <si>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</si>
  <si>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</si>
  <si>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</si>
  <si>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</si>
  <si>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</si>
  <si>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</si>
  <si>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</si>
  <si>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</si>
  <si>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</si>
  <si>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</si>
  <si>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</si>
  <si>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</si>
  <si>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</si>
  <si>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</si>
  <si>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</si>
  <si>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</si>
  <si>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</si>
  <si>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</si>
  <si>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</si>
  <si>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</si>
  <si>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</si>
  <si>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</si>
  <si>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</si>
  <si>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</si>
  <si>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</si>
  <si>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</si>
  <si>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</si>
  <si>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</si>
  <si>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</si>
  <si>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</si>
  <si>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</si>
  <si>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</si>
  <si>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</si>
  <si>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</si>
  <si>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</si>
  <si>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</si>
  <si>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</si>
  <si>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</si>
  <si>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</si>
  <si>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</si>
  <si>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</si>
  <si>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</si>
  <si>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</si>
  <si>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</si>
  <si>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</si>
  <si>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</si>
  <si>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</si>
  <si>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</si>
  <si>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</si>
  <si>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</si>
  <si>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</si>
  <si>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</si>
  <si>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</si>
  <si>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</si>
  <si>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</si>
  <si>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</si>
  <si>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</si>
  <si>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</si>
  <si>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</si>
  <si>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</si>
  <si>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</si>
  <si>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</si>
  <si>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</si>
  <si>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</si>
  <si>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</si>
  <si>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</si>
  <si>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</si>
  <si>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</si>
  <si>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</si>
  <si>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</si>
  <si>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</si>
  <si>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</si>
  <si>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</si>
  <si>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</si>
  <si>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</si>
  <si>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</si>
  <si>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</si>
  <si>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</si>
  <si>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</si>
  <si>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</si>
  <si>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</si>
  <si>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</si>
  <si>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</si>
  <si>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</si>
  <si>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</si>
  <si>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</si>
  <si>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</si>
  <si>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</si>
  <si>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</si>
  <si>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</si>
  <si>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</si>
  <si>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</si>
  <si>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</si>
  <si>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</si>
  <si>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</si>
  <si>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</si>
  <si>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</si>
  <si>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</si>
  <si>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</si>
  <si>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</si>
  <si>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</si>
  <si>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</si>
  <si>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</si>
  <si>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</si>
  <si>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</si>
  <si>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</si>
  <si>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</si>
  <si>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</si>
  <si>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</si>
  <si>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</si>
  <si>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</si>
  <si>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</si>
  <si>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</si>
  <si>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</si>
  <si>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</si>
  <si>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</si>
  <si>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</si>
  <si>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</si>
  <si>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</si>
  <si>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</si>
  <si>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</si>
  <si>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</si>
  <si>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</si>
  <si>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</si>
  <si>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</si>
  <si>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</si>
  <si>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</si>
  <si>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</si>
  <si>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</si>
  <si>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</si>
  <si>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</si>
  <si>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</si>
  <si>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</si>
  <si>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</si>
  <si>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</si>
  <si>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</si>
  <si>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</si>
  <si>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</si>
  <si>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</si>
  <si>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</si>
  <si>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</si>
  <si>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</si>
  <si>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</si>
  <si>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</si>
  <si>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</si>
  <si>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</si>
  <si>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</si>
  <si>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</si>
  <si>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</si>
  <si>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</si>
  <si>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</si>
  <si>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</si>
  <si>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</si>
  <si>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</si>
  <si>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</si>
  <si>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</si>
  <si>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</si>
  <si>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</si>
  <si>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</si>
  <si>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</si>
  <si>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</si>
  <si>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</si>
  <si>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</si>
  <si>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</si>
  <si>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</si>
  <si>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</si>
  <si>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</si>
  <si>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</si>
  <si>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</si>
  <si>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</si>
  <si>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</si>
  <si>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</si>
  <si>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</si>
  <si>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</si>
  <si>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</si>
  <si>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</si>
  <si>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</si>
  <si>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</si>
  <si>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</si>
  <si>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</si>
  <si>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</si>
  <si>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</si>
  <si>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</si>
  <si>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</si>
  <si>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</si>
  <si>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</si>
  <si>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</si>
  <si>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</si>
  <si>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</si>
  <si>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</si>
  <si>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</si>
  <si>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</si>
  <si>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</si>
  <si>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</si>
  <si>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</si>
  <si>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</si>
  <si>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</si>
  <si>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</si>
  <si>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</si>
  <si>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</si>
  <si>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</si>
  <si>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</si>
  <si>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</si>
  <si>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</si>
  <si>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</si>
  <si>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</si>
  <si>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</si>
  <si>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</si>
  <si>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</si>
  <si>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</si>
  <si>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</si>
  <si>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</si>
  <si>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</si>
  <si>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</si>
  <si>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</si>
  <si>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</si>
  <si>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</si>
  <si>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</si>
  <si>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</si>
  <si>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</si>
  <si>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</si>
  <si>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</si>
  <si>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</si>
  <si>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</si>
  <si>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</si>
  <si>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</si>
  <si>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</si>
  <si>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</si>
  <si>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</si>
  <si>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</si>
  <si>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</si>
  <si>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</si>
  <si>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</si>
  <si>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</si>
  <si>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</si>
  <si>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</si>
  <si>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</si>
  <si>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</si>
  <si>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</si>
  <si>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</si>
  <si>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</si>
  <si>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</si>
  <si>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</si>
  <si>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</si>
  <si>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</si>
  <si>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</si>
  <si>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</si>
  <si>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</si>
  <si>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</si>
  <si>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</si>
  <si>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</si>
  <si>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</si>
  <si>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</si>
  <si>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</si>
  <si>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</si>
  <si>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</si>
  <si>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</si>
  <si>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</si>
  <si>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</si>
  <si>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</si>
  <si>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</si>
  <si>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</si>
  <si>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</si>
  <si>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</si>
  <si>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</si>
  <si>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</si>
  <si>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</si>
  <si>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</si>
  <si>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</si>
  <si>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</si>
  <si>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</si>
  <si>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</si>
  <si>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</si>
  <si>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</si>
  <si>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</si>
  <si>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</si>
  <si>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</si>
  <si>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</si>
  <si>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</si>
  <si>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</si>
  <si>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</si>
  <si>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</si>
  <si>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</si>
  <si>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</si>
  <si>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</si>
  <si>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</si>
  <si>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</si>
  <si>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</si>
  <si>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</si>
  <si>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</si>
  <si>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</si>
  <si>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</si>
  <si>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</si>
  <si>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</si>
  <si>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</si>
  <si>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</si>
  <si>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</si>
  <si>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</si>
  <si>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</si>
  <si>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</si>
  <si>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</si>
  <si>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</si>
  <si>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</si>
  <si>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</si>
  <si>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</si>
  <si>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</si>
  <si>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</si>
  <si>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</si>
  <si>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</si>
  <si>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</si>
  <si>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</si>
  <si>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</si>
  <si>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</si>
  <si>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</si>
  <si>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</si>
  <si>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</si>
  <si>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</si>
  <si>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</si>
  <si>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</si>
  <si>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</si>
  <si>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</si>
  <si>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</si>
  <si>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</si>
  <si>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</si>
  <si>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</si>
  <si>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</si>
  <si>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</si>
  <si>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</si>
  <si>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</si>
  <si>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</si>
  <si>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</si>
  <si>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</si>
  <si>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</si>
  <si>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</si>
  <si>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</si>
  <si>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</si>
  <si>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</si>
  <si>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</si>
  <si>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</si>
  <si>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</si>
  <si>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</si>
  <si>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</si>
  <si>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</si>
  <si>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</si>
  <si>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</si>
  <si>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</si>
  <si>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</si>
  <si>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</si>
  <si>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</si>
  <si>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</si>
  <si>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</si>
  <si>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</si>
  <si>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</si>
  <si>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</si>
  <si>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</si>
  <si>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</si>
  <si>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</si>
  <si>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</si>
  <si>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</si>
  <si>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</si>
  <si>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</si>
  <si>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</si>
  <si>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</si>
  <si>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</si>
  <si>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</si>
  <si>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</si>
  <si>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</si>
  <si>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</si>
  <si>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</si>
  <si>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</si>
  <si>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</si>
  <si>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</si>
  <si>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</si>
  <si>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</si>
  <si>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</si>
  <si>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</si>
  <si>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</si>
  <si>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</si>
  <si>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</si>
  <si>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</si>
  <si>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</si>
  <si>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</si>
  <si>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</si>
  <si>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</si>
  <si>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</si>
  <si>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</si>
  <si>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</si>
  <si>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</si>
  <si>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</si>
  <si>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</si>
  <si>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</si>
  <si>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</si>
  <si>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</si>
  <si>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</si>
  <si>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</si>
  <si>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</si>
  <si>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</si>
  <si>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</si>
  <si>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</si>
  <si>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</si>
  <si>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</si>
  <si>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</si>
  <si>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</si>
  <si>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</si>
  <si>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</si>
  <si>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</si>
  <si>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</si>
  <si>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</si>
  <si>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</si>
  <si>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</si>
  <si>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</si>
  <si>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</si>
  <si>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</si>
  <si>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</si>
  <si>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</si>
  <si>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</si>
  <si>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</si>
  <si>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</si>
  <si>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</si>
  <si>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</si>
  <si>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</si>
  <si>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</si>
  <si>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</si>
  <si>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</si>
  <si>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</si>
  <si>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</si>
  <si>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</si>
  <si>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</si>
  <si>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</si>
  <si>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</si>
  <si>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</si>
  <si>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</si>
  <si>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</si>
  <si>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</si>
  <si>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</si>
  <si>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</si>
  <si>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</si>
  <si>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</si>
  <si>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</si>
  <si>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</si>
  <si>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</si>
  <si>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</si>
  <si>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</si>
  <si>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</si>
  <si>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</si>
  <si>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</si>
  <si>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</si>
  <si>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</si>
  <si>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</si>
  <si>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</si>
  <si>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</si>
  <si>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</si>
  <si>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</si>
  <si>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</si>
  <si>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</si>
  <si>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</si>
  <si>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</si>
  <si>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</si>
  <si>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</si>
  <si>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</si>
  <si>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</si>
  <si>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</si>
  <si>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</si>
  <si>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</si>
  <si>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</si>
  <si>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</si>
  <si>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</si>
  <si>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</si>
  <si>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</si>
  <si>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</si>
  <si>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</si>
  <si>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</si>
  <si>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</si>
  <si>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</si>
  <si>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</si>
  <si>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</si>
  <si>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</si>
  <si>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</si>
  <si>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</si>
  <si>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</si>
  <si>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</si>
  <si>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</si>
  <si>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</si>
  <si>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</si>
  <si>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</si>
  <si>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</si>
  <si>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</si>
  <si>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</si>
  <si>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</si>
  <si>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</si>
  <si>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</si>
  <si>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</si>
  <si>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</si>
  <si>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</si>
  <si>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</si>
  <si>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</si>
  <si>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</si>
  <si>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</si>
  <si>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</si>
  <si>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</si>
  <si>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</si>
  <si>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</si>
  <si>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</si>
  <si>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</si>
  <si>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</si>
  <si>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</si>
  <si>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</si>
  <si>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</si>
  <si>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</si>
  <si>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</si>
  <si>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</si>
  <si>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</si>
  <si>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</si>
  <si>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</si>
  <si>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</si>
  <si>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</si>
  <si>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</si>
  <si>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</si>
  <si>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</si>
  <si>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</si>
  <si>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</si>
  <si>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</si>
  <si>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</si>
  <si>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</si>
  <si>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</si>
  <si>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</si>
  <si>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</si>
  <si>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</si>
  <si>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</si>
  <si>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</si>
  <si>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</si>
  <si>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</si>
  <si>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</si>
  <si>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</si>
  <si>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</si>
  <si>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</si>
  <si>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</si>
  <si>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</si>
  <si>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</si>
  <si>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</si>
  <si>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</si>
  <si>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</si>
  <si>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</si>
  <si>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</si>
  <si>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</si>
  <si>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</si>
  <si>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</si>
  <si>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</si>
  <si>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</si>
  <si>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</si>
  <si>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</si>
  <si>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</si>
  <si>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</si>
  <si>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</si>
  <si>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</si>
  <si>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</si>
  <si>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</si>
  <si>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</si>
  <si>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</si>
  <si>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</si>
  <si>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</si>
  <si>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</si>
  <si>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</si>
  <si>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</si>
  <si>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</si>
  <si>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</si>
  <si>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</si>
  <si>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</si>
  <si>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</si>
  <si>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</si>
  <si>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</si>
  <si>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</si>
  <si>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</si>
  <si>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</si>
  <si>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</si>
  <si>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</si>
  <si>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</si>
  <si>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</si>
  <si>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</si>
  <si>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</si>
  <si>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</si>
  <si>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</si>
  <si>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</si>
  <si>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</si>
  <si>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</si>
  <si>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</si>
  <si>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</si>
  <si>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</si>
  <si>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</si>
  <si>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</si>
  <si>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</si>
  <si>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</si>
  <si>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</si>
  <si>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</si>
  <si>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</si>
  <si>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</si>
  <si>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</si>
  <si>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</si>
  <si>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</si>
  <si>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</si>
  <si>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</si>
  <si>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</si>
  <si>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</si>
  <si>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</si>
  <si>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</si>
  <si>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</si>
  <si>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</si>
  <si>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</si>
  <si>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</si>
  <si>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</si>
  <si>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</si>
  <si>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</si>
  <si>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</si>
  <si>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</si>
  <si>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</si>
  <si>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</si>
  <si>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</si>
  <si>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</si>
  <si>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</si>
  <si>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</si>
  <si>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</si>
  <si>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</si>
  <si>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</si>
  <si>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</si>
  <si>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</si>
  <si>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</si>
  <si>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</si>
  <si>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</si>
  <si>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</si>
  <si>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</si>
  <si>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</si>
  <si>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</si>
  <si>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</si>
  <si>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</si>
  <si>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</si>
  <si>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</si>
  <si>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</si>
  <si>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</si>
  <si>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</si>
  <si>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</si>
  <si>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</si>
  <si>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</si>
  <si>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</si>
  <si>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</si>
  <si>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</si>
  <si>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</si>
  <si>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</si>
  <si>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</si>
  <si>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</si>
  <si>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</si>
  <si>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</si>
  <si>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</si>
  <si>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</si>
  <si>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</si>
  <si>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</si>
  <si>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</si>
  <si>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</si>
  <si>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</si>
  <si>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</si>
  <si>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</si>
  <si>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</si>
  <si>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</si>
  <si>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</si>
  <si>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</si>
  <si>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</si>
  <si>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</si>
  <si>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</si>
  <si>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</si>
  <si>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</si>
  <si>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</si>
  <si>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</si>
  <si>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</si>
  <si>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</si>
  <si>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</si>
  <si>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</si>
  <si>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</si>
  <si>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</si>
  <si>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</si>
  <si>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</si>
  <si>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</si>
  <si>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</si>
  <si>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</si>
  <si>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</si>
  <si>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</si>
  <si>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</si>
  <si>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</si>
  <si>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</si>
  <si>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</si>
  <si>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</si>
  <si>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</si>
  <si>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</si>
  <si>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</si>
  <si>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</si>
  <si>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</si>
  <si>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</si>
  <si>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</si>
  <si>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</si>
  <si>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</si>
  <si>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</si>
  <si>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</si>
  <si>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</si>
  <si>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</si>
  <si>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</si>
  <si>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</si>
  <si>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</si>
  <si>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</si>
  <si>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</si>
  <si>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</si>
  <si>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</si>
  <si>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</si>
  <si>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</si>
  <si>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</si>
  <si>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</si>
  <si>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</si>
  <si>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</si>
  <si>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</si>
  <si>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</si>
  <si>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</si>
  <si>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</si>
  <si>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</si>
  <si>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</si>
  <si>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</si>
  <si>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</si>
  <si>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</si>
  <si>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</si>
  <si>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</si>
  <si>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</si>
  <si>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</si>
  <si>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</si>
  <si>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</si>
  <si>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</si>
  <si>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</si>
  <si>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</si>
  <si>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</si>
  <si>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</si>
  <si>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</si>
  <si>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</si>
  <si>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</si>
  <si>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</si>
  <si>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</si>
  <si>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</si>
  <si>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</si>
  <si>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</si>
  <si>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</si>
  <si>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</si>
  <si>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</si>
  <si>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</si>
  <si>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</si>
  <si>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</si>
  <si>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</si>
  <si>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</si>
  <si>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</si>
  <si>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</si>
  <si>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</si>
  <si>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</si>
  <si>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</si>
  <si>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</si>
  <si>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</si>
  <si>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</si>
  <si>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</si>
  <si>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</si>
  <si>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</si>
  <si>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</si>
  <si>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</si>
  <si>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</si>
  <si>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</si>
  <si>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</si>
  <si>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</si>
  <si>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</si>
  <si>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</si>
  <si>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</si>
  <si>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</si>
  <si>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</si>
  <si>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</si>
  <si>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</si>
  <si>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</si>
  <si>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</si>
  <si>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</si>
  <si>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</si>
  <si>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</si>
  <si>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</si>
  <si>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</si>
  <si>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</si>
  <si>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</si>
  <si>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</si>
  <si>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</si>
  <si>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</si>
  <si>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</si>
  <si>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</si>
  <si>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</si>
  <si>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</si>
  <si>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</si>
  <si>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</si>
  <si>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</si>
  <si>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</si>
  <si>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</si>
  <si>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</si>
  <si>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</si>
  <si>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</si>
  <si>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</si>
  <si>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</si>
  <si>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</si>
  <si>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</si>
  <si>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</si>
  <si>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</si>
  <si>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</si>
  <si>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</si>
  <si>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</si>
  <si>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</si>
  <si>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</si>
  <si>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</si>
  <si>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</si>
  <si>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</si>
  <si>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</si>
  <si>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</si>
  <si>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</si>
  <si>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</si>
  <si>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</si>
  <si>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</si>
  <si>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</si>
  <si>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</si>
  <si>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</si>
  <si>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</si>
  <si>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</si>
  <si>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</si>
  <si>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</si>
  <si>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</si>
  <si>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</si>
  <si>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</si>
  <si>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</si>
  <si>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</si>
  <si>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</si>
  <si>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</si>
  <si>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</si>
  <si>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</si>
  <si>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</si>
  <si>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</si>
  <si>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</si>
  <si>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</si>
  <si>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</si>
  <si>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</si>
  <si>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</si>
  <si>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</si>
  <si>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</si>
  <si>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</si>
  <si>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</si>
  <si>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</si>
  <si>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</si>
  <si>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</si>
  <si>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</si>
  <si>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</si>
  <si>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</si>
  <si>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</si>
  <si>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</si>
  <si>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</si>
  <si>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</si>
  <si>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</si>
  <si>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</si>
  <si>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</si>
  <si>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</si>
  <si>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</si>
  <si>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</si>
  <si>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</si>
  <si>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</si>
  <si>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</si>
  <si>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</si>
  <si>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</si>
  <si>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</si>
  <si>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</si>
  <si>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</si>
  <si>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</si>
  <si>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</si>
  <si>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</si>
  <si>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</si>
  <si>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</si>
  <si>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</si>
  <si>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</si>
  <si>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</si>
  <si>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</si>
  <si>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</si>
  <si>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</si>
  <si>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</si>
  <si>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</si>
  <si>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</si>
  <si>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</si>
  <si>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</si>
  <si>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</si>
  <si>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</si>
  <si>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</si>
  <si>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</si>
  <si>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</si>
  <si>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</si>
  <si>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</si>
  <si>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</si>
  <si>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</si>
  <si>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</si>
  <si>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</si>
  <si>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</si>
  <si>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</si>
  <si>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</si>
  <si>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</si>
  <si>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</si>
  <si>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</si>
  <si>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</si>
  <si>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</si>
  <si>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</si>
  <si>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</si>
  <si>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</si>
  <si>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</si>
  <si>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</si>
  <si>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</si>
  <si>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</si>
  <si>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</si>
  <si>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</si>
  <si>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</si>
  <si>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</si>
  <si>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</si>
  <si>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</si>
  <si>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</si>
  <si>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</si>
  <si>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</si>
  <si>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</si>
  <si>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</si>
  <si>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</si>
  <si>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</si>
  <si>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</si>
  <si>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</si>
  <si>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</si>
  <si>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</si>
  <si>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</si>
  <si>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</si>
  <si>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</si>
  <si>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</si>
  <si>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</si>
  <si>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</si>
  <si>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</si>
  <si>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</si>
  <si>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</si>
  <si>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</si>
  <si>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</si>
  <si>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</si>
  <si>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</si>
  <si>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</si>
  <si>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</si>
  <si>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</si>
  <si>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</si>
  <si>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</si>
  <si>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</si>
  <si>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</si>
  <si>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</si>
  <si>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</si>
  <si>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</si>
  <si>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</si>
  <si>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</si>
  <si>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</si>
  <si>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</si>
  <si>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</si>
  <si>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</si>
  <si>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</si>
  <si>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</si>
  <si>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</si>
  <si>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</si>
  <si>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</si>
  <si>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</si>
  <si>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</si>
  <si>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</si>
  <si>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</si>
  <si>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</si>
  <si>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</si>
  <si>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</si>
  <si>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</si>
  <si>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</si>
  <si>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</si>
  <si>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</si>
  <si>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</si>
  <si>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</si>
  <si>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</si>
  <si>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</si>
  <si>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</si>
  <si>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</si>
  <si>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</si>
  <si>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</si>
  <si>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</si>
  <si>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</si>
  <si>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</si>
  <si>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</si>
  <si>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</si>
  <si>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</si>
  <si>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</si>
  <si>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</si>
  <si>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</si>
  <si>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</si>
  <si>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</si>
  <si>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</si>
  <si>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</si>
  <si>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</si>
  <si>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</si>
  <si>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</si>
  <si>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</si>
  <si>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</si>
  <si>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</si>
  <si>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</si>
  <si>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</si>
  <si>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</si>
  <si>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</si>
  <si>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</si>
  <si>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</si>
  <si>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</si>
  <si>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</si>
  <si>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</si>
  <si>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</si>
  <si>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</si>
  <si>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</si>
  <si>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</si>
  <si>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</si>
  <si>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</si>
  <si>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</si>
  <si>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</si>
  <si>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</si>
  <si>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</si>
  <si>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</si>
  <si>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</si>
  <si>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</si>
  <si>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</si>
  <si>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</si>
  <si>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</si>
  <si>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</si>
  <si>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</si>
  <si>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</si>
  <si>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</si>
  <si>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</si>
  <si>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</si>
  <si>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</si>
  <si>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</si>
  <si>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</si>
  <si>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</si>
  <si>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</si>
  <si>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</si>
  <si>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</si>
  <si>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</si>
  <si>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</si>
  <si>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</si>
  <si>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</si>
  <si>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</si>
  <si>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</si>
  <si>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</si>
  <si>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</si>
  <si>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</si>
  <si>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</si>
  <si>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</si>
  <si>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</si>
  <si>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</si>
  <si>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</si>
  <si>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</si>
  <si>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</si>
  <si>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</si>
  <si>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</si>
  <si>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</si>
  <si>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</si>
  <si>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</si>
  <si>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</si>
  <si>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</si>
  <si>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</si>
  <si>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</si>
  <si>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</si>
  <si>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</si>
  <si>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</si>
  <si>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</si>
  <si>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</si>
  <si>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</si>
  <si>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</si>
  <si>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</si>
  <si>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</si>
  <si>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</si>
  <si>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</si>
  <si>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</si>
  <si>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</si>
  <si>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</si>
  <si>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</si>
  <si>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</si>
  <si>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</si>
  <si>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</si>
  <si>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</si>
  <si>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</si>
  <si>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</si>
  <si>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</si>
  <si>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</si>
  <si>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</si>
  <si>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</si>
  <si>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</si>
  <si>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</si>
  <si>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</si>
  <si>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</si>
  <si>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</si>
  <si>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</si>
  <si>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</si>
  <si>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</si>
  <si>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</si>
  <si>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</si>
  <si>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</si>
  <si>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</si>
  <si>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</si>
  <si>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</si>
  <si>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</si>
  <si>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</si>
  <si>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</si>
  <si>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</si>
  <si>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</si>
  <si>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</si>
  <si>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</si>
  <si>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</si>
  <si>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</si>
  <si>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</si>
  <si>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</si>
  <si>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</si>
  <si>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</si>
  <si>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</si>
  <si>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</si>
  <si>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</si>
  <si>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</si>
  <si>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</si>
  <si>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</si>
  <si>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</si>
  <si>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</si>
  <si>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</si>
  <si>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</si>
  <si>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</si>
  <si>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</si>
  <si>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</si>
  <si>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</si>
  <si>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</si>
  <si>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</si>
  <si>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</si>
  <si>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</si>
  <si>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</si>
  <si>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</si>
  <si>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</si>
  <si>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</si>
  <si>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</si>
  <si>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</si>
  <si>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</si>
  <si>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</si>
  <si>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</si>
  <si>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</si>
  <si>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</si>
  <si>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</si>
  <si>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</si>
  <si>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</si>
  <si>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</si>
  <si>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</si>
  <si>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</si>
  <si>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</si>
  <si>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</si>
  <si>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</si>
  <si>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</si>
  <si>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</si>
  <si>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</si>
  <si>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</si>
  <si>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</si>
  <si>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</si>
  <si>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</si>
  <si>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</si>
  <si>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</si>
  <si>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</si>
  <si>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</si>
  <si>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</si>
  <si>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</si>
  <si>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</si>
  <si>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</si>
  <si>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</si>
  <si>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</si>
  <si>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</si>
  <si>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</si>
  <si>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</si>
  <si>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</si>
  <si>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</si>
  <si>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</si>
  <si>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</si>
  <si>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</si>
  <si>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</si>
  <si>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</si>
  <si>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</si>
  <si>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</si>
  <si>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</si>
  <si>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</si>
  <si>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</si>
  <si>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</si>
  <si>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</si>
  <si>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</si>
  <si>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</si>
  <si>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</si>
  <si>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</si>
  <si>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</si>
  <si>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</si>
  <si>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</si>
  <si>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</si>
  <si>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</si>
  <si>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</si>
  <si>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</si>
  <si>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</si>
  <si>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</si>
  <si>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</si>
  <si>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</si>
  <si>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</si>
  <si>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</si>
  <si>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</si>
  <si>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</si>
  <si>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</si>
  <si>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</si>
  <si>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</si>
  <si>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</si>
  <si>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</si>
  <si>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</si>
  <si>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</si>
  <si>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</si>
  <si>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</si>
  <si>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</si>
  <si>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</si>
  <si>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</si>
  <si>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</si>
  <si>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</si>
  <si>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</si>
  <si>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</si>
  <si>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</si>
  <si>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</si>
  <si>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</si>
  <si>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</si>
  <si>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</si>
  <si>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</si>
  <si>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</si>
  <si>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</si>
  <si>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</si>
  <si>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</si>
  <si>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</si>
  <si>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</si>
  <si>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</si>
  <si>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</si>
  <si>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</si>
  <si>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</si>
  <si>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</si>
  <si>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</si>
  <si>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</si>
  <si>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</si>
  <si>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</si>
  <si>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</si>
  <si>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</si>
  <si>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</si>
  <si>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</si>
  <si>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</si>
  <si>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</si>
  <si>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</si>
  <si>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</si>
  <si>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</si>
  <si>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</si>
  <si>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</si>
  <si>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</si>
  <si>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</si>
  <si>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</si>
  <si>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</si>
  <si>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</si>
  <si>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</si>
  <si>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</si>
  <si>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</si>
  <si>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</si>
  <si>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</si>
  <si>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</si>
  <si>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</si>
  <si>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</si>
  <si>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</si>
  <si>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</si>
  <si>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</si>
  <si>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</si>
  <si>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</si>
  <si>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</si>
  <si>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</si>
  <si>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</si>
  <si>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</si>
  <si>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</si>
  <si>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</si>
  <si>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</si>
  <si>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</si>
  <si>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</si>
  <si>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</si>
  <si>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</si>
  <si>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</si>
  <si>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</si>
  <si>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</si>
  <si>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</si>
  <si>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</si>
  <si>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</si>
  <si>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</si>
  <si>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</si>
  <si>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</si>
  <si>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</si>
  <si>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</si>
  <si>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</si>
  <si>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</si>
  <si>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</si>
  <si>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</si>
  <si>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</si>
  <si>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</si>
  <si>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</si>
  <si>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</si>
  <si>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</si>
  <si>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</si>
  <si>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</si>
  <si>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</si>
  <si>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</si>
  <si>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</si>
  <si>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</si>
  <si>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</si>
  <si>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</si>
  <si>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</si>
  <si>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</si>
  <si>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</si>
  <si>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</si>
  <si>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</si>
  <si>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</si>
  <si>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</si>
  <si>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</si>
  <si>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</si>
  <si>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</si>
  <si>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</si>
  <si>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</si>
  <si>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</si>
  <si>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</si>
  <si>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</si>
  <si>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</si>
  <si>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</si>
  <si>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</si>
  <si>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</si>
  <si>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</si>
  <si>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</si>
  <si>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</si>
  <si>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</si>
  <si>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</si>
  <si>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</si>
  <si>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</si>
  <si>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</si>
  <si>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</si>
  <si>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</si>
  <si>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</si>
  <si>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</si>
  <si>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</si>
  <si>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</si>
  <si>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</si>
  <si>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</si>
  <si>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</si>
  <si>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</si>
  <si>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</si>
  <si>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</si>
  <si>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</si>
  <si>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</si>
  <si>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</si>
  <si>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</si>
  <si>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</si>
  <si>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</si>
  <si>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</si>
  <si>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</si>
  <si>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</si>
  <si>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</si>
  <si>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</si>
  <si>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</si>
  <si>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</si>
  <si>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</si>
  <si>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</si>
  <si>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</si>
  <si>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</si>
  <si>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</si>
  <si>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</si>
  <si>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</si>
  <si>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</si>
  <si>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</si>
  <si>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</si>
  <si>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</si>
  <si>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</si>
  <si>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</si>
  <si>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</si>
  <si>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</si>
  <si>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</si>
  <si>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</si>
  <si>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</si>
  <si>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</si>
  <si>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</si>
  <si>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</si>
  <si>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</si>
  <si>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</si>
  <si>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</si>
  <si>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</si>
  <si>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</si>
  <si>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</si>
  <si>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</si>
  <si>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</si>
  <si>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</si>
  <si>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</si>
  <si>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</si>
  <si>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</si>
  <si>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</si>
  <si>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</si>
  <si>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</si>
  <si>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</si>
  <si>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</si>
  <si>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</si>
  <si>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</si>
  <si>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</si>
  <si>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</si>
  <si>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</si>
  <si>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</si>
  <si>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</si>
  <si>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</si>
  <si>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</si>
  <si>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</si>
  <si>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</si>
  <si>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</si>
  <si>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</si>
  <si>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</si>
  <si>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</si>
  <si>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</si>
  <si>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</si>
  <si>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</si>
  <si>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</si>
  <si>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</si>
  <si>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</si>
  <si>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</si>
  <si>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</si>
  <si>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</si>
  <si>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</si>
  <si>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</si>
  <si>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</si>
  <si>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</si>
  <si>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</si>
  <si>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</si>
  <si>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</si>
  <si>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</si>
  <si>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</si>
  <si>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</si>
  <si>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</si>
  <si>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</si>
  <si>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</si>
  <si>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</si>
  <si>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</si>
  <si>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</si>
  <si>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</si>
  <si>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</si>
  <si>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</si>
  <si>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</si>
  <si>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</si>
  <si>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</si>
  <si>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</si>
  <si>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</si>
  <si>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</si>
  <si>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</si>
  <si>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</si>
  <si>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</si>
  <si>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</si>
  <si>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</si>
  <si>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</si>
  <si>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</si>
  <si>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</si>
  <si>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</si>
  <si>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</si>
  <si>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</si>
  <si>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</si>
  <si>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</si>
  <si>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</si>
  <si>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</si>
  <si>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</si>
  <si>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</si>
  <si>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</si>
  <si>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</si>
  <si>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</si>
  <si>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</si>
  <si>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</si>
  <si>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</si>
  <si>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</si>
  <si>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</si>
  <si>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</si>
  <si>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</si>
  <si>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</si>
  <si>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</si>
  <si>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</si>
  <si>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</si>
  <si>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</si>
  <si>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</si>
  <si>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</si>
  <si>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</si>
  <si>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</si>
  <si>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</si>
  <si>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</si>
  <si>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</si>
  <si>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</si>
  <si>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</si>
  <si>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</si>
  <si>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</si>
  <si>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</si>
  <si>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</si>
  <si>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</si>
  <si>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</si>
  <si>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</si>
  <si>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</si>
  <si>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</si>
  <si>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</si>
  <si>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</si>
  <si>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</si>
  <si>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</si>
  <si>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</si>
  <si>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</si>
  <si>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</si>
  <si>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</si>
  <si>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</si>
  <si>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</si>
  <si>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</si>
  <si>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</si>
  <si>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</si>
  <si>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</si>
  <si>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</si>
  <si>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</si>
  <si>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</si>
  <si>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</si>
  <si>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</si>
  <si>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</si>
  <si>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</si>
  <si>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</si>
  <si>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</si>
  <si>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</si>
  <si>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</si>
  <si>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</si>
  <si>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</si>
  <si>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</si>
  <si>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</si>
  <si>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</si>
  <si>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</si>
  <si>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</si>
  <si>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</si>
  <si>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</si>
  <si>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</si>
  <si>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</si>
  <si>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</si>
  <si>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</si>
  <si>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</si>
  <si>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</si>
  <si>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</si>
  <si>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</si>
  <si>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</si>
  <si>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</si>
  <si>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</si>
  <si>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</si>
  <si>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</si>
  <si>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</si>
  <si>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</si>
  <si>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</si>
  <si>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</si>
  <si>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</si>
  <si>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</si>
  <si>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</si>
  <si>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</si>
  <si>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</si>
  <si>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</si>
  <si>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</si>
  <si>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</si>
  <si>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</si>
  <si>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</si>
  <si>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</si>
  <si>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</si>
  <si>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</si>
  <si>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</si>
  <si>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</si>
  <si>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</si>
  <si>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</si>
  <si>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</si>
  <si>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</si>
  <si>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</si>
  <si>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</si>
  <si>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</si>
  <si>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</si>
  <si>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</si>
  <si>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</si>
  <si>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</si>
  <si>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</si>
  <si>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</si>
  <si>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</si>
  <si>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</si>
  <si>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</si>
  <si>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</si>
  <si>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</si>
  <si>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</si>
  <si>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</si>
  <si>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</si>
  <si>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</si>
  <si>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</si>
  <si>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</si>
  <si>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</si>
  <si>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</si>
  <si>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</si>
  <si>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</si>
  <si>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</si>
  <si>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</si>
  <si>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</si>
  <si>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</si>
  <si>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</si>
  <si>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</si>
  <si>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</si>
  <si>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</si>
  <si>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</si>
  <si>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</si>
  <si>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</si>
  <si>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</si>
  <si>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</si>
  <si>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</si>
  <si>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</si>
  <si>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</si>
  <si>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</si>
  <si>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</si>
  <si>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</si>
  <si>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</si>
  <si>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</si>
  <si>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</si>
  <si>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</si>
  <si>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</si>
  <si>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</si>
  <si>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</si>
  <si>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</si>
  <si>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</si>
  <si>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</si>
  <si>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</si>
  <si>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</si>
  <si>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</si>
  <si>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</si>
  <si>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</si>
  <si>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</si>
  <si>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</si>
  <si>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</si>
  <si>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</si>
  <si>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</si>
  <si>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</si>
  <si>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</si>
  <si>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</si>
  <si>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</si>
  <si>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</si>
  <si>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</si>
  <si>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</si>
  <si>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</si>
  <si>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</si>
  <si>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</si>
  <si>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</si>
  <si>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</si>
  <si>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</si>
  <si>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</si>
  <si>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</si>
  <si>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</si>
  <si>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</si>
  <si>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</si>
  <si>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</si>
  <si>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</si>
  <si>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</si>
  <si>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</si>
  <si>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</si>
  <si>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</si>
  <si>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</si>
  <si>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</si>
  <si>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</si>
  <si>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</si>
  <si>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</si>
  <si>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</si>
  <si>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</si>
  <si>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</si>
  <si>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</si>
  <si>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</si>
  <si>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</si>
  <si>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</si>
  <si>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</si>
  <si>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</si>
  <si>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</si>
  <si>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</si>
  <si>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</si>
  <si>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</si>
  <si>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</si>
  <si>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</si>
  <si>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</si>
  <si>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</si>
  <si>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</si>
  <si>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</si>
  <si>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</si>
  <si>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</si>
  <si>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</si>
  <si>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</si>
  <si>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</si>
  <si>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</si>
  <si>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</si>
  <si>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</si>
  <si>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</si>
  <si>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</si>
  <si>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</si>
  <si>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</si>
  <si>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</si>
  <si>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</si>
  <si>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</si>
  <si>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</si>
  <si>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</si>
  <si>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</si>
  <si>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</si>
  <si>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</si>
  <si>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</si>
  <si>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</si>
  <si>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</si>
  <si>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</si>
  <si>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</si>
  <si>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</si>
  <si>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</si>
  <si>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</si>
  <si>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</si>
  <si>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</si>
  <si>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</si>
  <si>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</si>
  <si>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</si>
  <si>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</si>
  <si>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</si>
  <si>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</si>
  <si>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</si>
  <si>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</si>
  <si>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</si>
  <si>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</si>
  <si>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</si>
  <si>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</si>
  <si>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</si>
  <si>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</si>
  <si>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</si>
  <si>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</si>
  <si>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</si>
  <si>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</si>
  <si>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</si>
  <si>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</si>
  <si>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</si>
  <si>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</si>
  <si>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</si>
  <si>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</si>
  <si>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</si>
  <si>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</si>
  <si>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</si>
  <si>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</si>
  <si>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</si>
  <si>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</si>
  <si>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</si>
  <si>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</si>
  <si>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</si>
  <si>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</si>
  <si>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</si>
  <si>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</si>
  <si>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</si>
  <si>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</si>
  <si>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</si>
  <si>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</si>
  <si>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</si>
  <si>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</si>
  <si>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</si>
  <si>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</si>
  <si>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</si>
  <si>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</si>
  <si>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</si>
  <si>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</si>
  <si>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</si>
  <si>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</si>
  <si>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</si>
  <si>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</si>
  <si>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</si>
  <si>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</si>
  <si>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</si>
  <si>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</si>
  <si>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</si>
  <si>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</si>
  <si>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</si>
  <si>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</si>
  <si>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</si>
  <si>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</si>
  <si>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</si>
  <si>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</si>
  <si>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</si>
  <si>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</si>
  <si>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</si>
  <si>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</si>
  <si>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</si>
  <si>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</si>
  <si>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</si>
  <si>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</si>
  <si>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</si>
  <si>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</si>
  <si>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</si>
  <si>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</si>
  <si>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</si>
  <si>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</si>
  <si>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</si>
  <si>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</si>
  <si>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</si>
  <si>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</si>
  <si>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</si>
  <si>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</si>
  <si>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</si>
  <si>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</si>
  <si>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</si>
  <si>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</si>
  <si>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</si>
  <si>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</si>
  <si>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</si>
  <si>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</si>
  <si>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</si>
  <si>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</si>
  <si>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</si>
  <si>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</si>
  <si>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</si>
  <si>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</si>
  <si>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</si>
  <si>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</si>
  <si>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</si>
  <si>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</si>
  <si>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</si>
  <si>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</si>
  <si>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</si>
  <si>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</si>
  <si>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</si>
  <si>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</si>
  <si>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</si>
  <si>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</si>
  <si>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</si>
  <si>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</si>
  <si>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</si>
  <si>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</si>
  <si>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</si>
  <si>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</si>
  <si>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</si>
  <si>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</si>
  <si>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</si>
  <si>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</si>
  <si>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</si>
  <si>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</si>
  <si>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</si>
  <si>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</si>
  <si>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</si>
  <si>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</si>
  <si>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</si>
  <si>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</si>
  <si>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</si>
  <si>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</si>
  <si>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</si>
  <si>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</si>
  <si>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</si>
  <si>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</si>
  <si>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</si>
  <si>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</si>
  <si>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</si>
  <si>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</si>
  <si>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</si>
  <si>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</si>
  <si>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</si>
  <si>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</si>
  <si>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</si>
  <si>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</si>
  <si>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</si>
  <si>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</si>
  <si>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</si>
  <si>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</si>
  <si>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</si>
  <si>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</si>
  <si>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</si>
  <si>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</si>
  <si>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</si>
  <si>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</si>
  <si>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</si>
  <si>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</si>
  <si>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</si>
  <si>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</si>
  <si>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</si>
  <si>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</si>
  <si>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</si>
  <si>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</si>
  <si>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</si>
  <si>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</si>
  <si>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</si>
  <si>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</si>
  <si>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</si>
  <si>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</si>
  <si>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</si>
  <si>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</si>
  <si>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</si>
  <si>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</si>
  <si>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</si>
  <si>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</si>
  <si>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</si>
  <si>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</si>
  <si>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</si>
  <si>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</si>
  <si>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</si>
  <si>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</si>
  <si>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</si>
  <si>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</si>
  <si>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</si>
  <si>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</si>
  <si>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</si>
  <si>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</si>
  <si>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</si>
  <si>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</si>
  <si>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</si>
  <si>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</si>
  <si>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</si>
  <si>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</si>
  <si>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</si>
  <si>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</si>
  <si>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</si>
  <si>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</si>
  <si>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</si>
  <si>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</si>
  <si>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</si>
  <si>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</si>
  <si>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</si>
  <si>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</si>
  <si>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</si>
  <si>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</si>
  <si>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</si>
  <si>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</si>
  <si>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</si>
  <si>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</si>
  <si>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</si>
  <si>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</si>
  <si>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</si>
  <si>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</si>
  <si>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</si>
  <si>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</si>
  <si>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</si>
  <si>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</si>
  <si>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</si>
  <si>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</si>
  <si>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</si>
  <si>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</si>
  <si>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</si>
  <si>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</si>
  <si>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</si>
  <si>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</si>
  <si>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</si>
  <si>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</si>
  <si>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</si>
  <si>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</si>
  <si>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</si>
  <si>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</si>
  <si>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</si>
  <si>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</si>
  <si>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</si>
  <si>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</si>
  <si>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</si>
  <si>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</si>
  <si>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</si>
  <si>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</si>
  <si>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</si>
  <si>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</si>
  <si>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</si>
  <si>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</si>
  <si>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</si>
  <si>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</si>
  <si>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</si>
  <si>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</si>
  <si>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</si>
  <si>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</si>
  <si>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</si>
  <si>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</si>
  <si>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</si>
  <si>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</si>
  <si>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</si>
  <si>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</si>
  <si>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</si>
  <si>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</si>
  <si>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</si>
  <si>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</si>
  <si>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</si>
  <si>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</si>
  <si>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</si>
  <si>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</si>
  <si>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</si>
  <si>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</si>
  <si>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</si>
  <si>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</si>
  <si>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</si>
  <si>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</si>
  <si>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</si>
  <si>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</si>
  <si>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</si>
  <si>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</si>
  <si>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</si>
  <si>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</si>
  <si>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</si>
  <si>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</si>
  <si>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</si>
  <si>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</si>
  <si>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</si>
  <si>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</si>
  <si>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</si>
  <si>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</si>
  <si>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</si>
  <si>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</si>
  <si>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</si>
  <si>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</si>
  <si>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</si>
  <si>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</si>
  <si>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</si>
  <si>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</si>
  <si>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</si>
  <si>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</si>
  <si>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</si>
  <si>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</si>
  <si>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</si>
  <si>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</si>
  <si>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</si>
  <si>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</si>
  <si>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</si>
  <si>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</si>
  <si>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</si>
  <si>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</si>
  <si>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</si>
  <si>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</si>
  <si>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</si>
  <si>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</si>
  <si>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</si>
  <si>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</si>
  <si>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</si>
  <si>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</si>
  <si>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</si>
  <si>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</si>
  <si>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</si>
  <si>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</si>
  <si>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</si>
  <si>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</si>
  <si>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</si>
  <si>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</si>
  <si>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</si>
  <si>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</si>
  <si>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</si>
  <si>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</si>
  <si>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</si>
  <si>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</si>
  <si>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</si>
  <si>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</si>
  <si>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</si>
  <si>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</si>
  <si>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</si>
  <si>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</si>
  <si>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</si>
  <si>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</si>
  <si>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</si>
  <si>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</si>
  <si>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</si>
  <si>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</si>
  <si>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</si>
  <si>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</si>
  <si>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</si>
  <si>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</si>
  <si>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</si>
  <si>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</si>
  <si>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</si>
  <si>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</si>
  <si>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</si>
  <si>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</si>
  <si>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</si>
  <si>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</si>
  <si>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</si>
  <si>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</si>
  <si>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</si>
  <si>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</si>
  <si>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</si>
  <si>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</si>
  <si>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</si>
  <si>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</si>
  <si>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</si>
  <si>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</si>
  <si>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</si>
  <si>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</si>
  <si>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</si>
  <si>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</si>
  <si>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</si>
  <si>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</si>
  <si>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</si>
  <si>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</si>
  <si>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</si>
  <si>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</si>
  <si>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</si>
  <si>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</si>
  <si>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</si>
  <si>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</si>
  <si>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</si>
  <si>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</si>
  <si>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</si>
  <si>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</si>
  <si>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</si>
  <si>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</si>
  <si>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</si>
  <si>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</si>
  <si>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</si>
  <si>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</si>
  <si>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</si>
  <si>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</si>
  <si>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</si>
  <si>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</si>
  <si>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</si>
  <si>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</si>
  <si>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INSTITUTO COLOMBIANO DEL  BIENESTAR FAMILIAR </t>
  </si>
  <si>
    <t xml:space="preserve">iNSTITUTO COLOMBIANO DEL  BIENESTAR FAMILIAR </t>
  </si>
  <si>
    <t>INSTITUCION EDUCATIVA LICEO MIXTO DEL ATLANTICO</t>
  </si>
  <si>
    <t>0</t>
  </si>
  <si>
    <t>Administrar correctamente los recursos para atender 110 cupos brindarán Atensión integral a los niños menores de 6 años observando las normas y límites técnicos administrativos y financieros del ICB F según lo establecido en los artículos 12 62127 del decreto reglamentario 23 88 de 1979</t>
  </si>
  <si>
    <t>16</t>
  </si>
  <si>
    <t>Brindar a través del hogar infantil puerto Colombia y Salgar atención a las necesidades básicas de protección nutrición desarrollo individual y social de los niños y niñas menores de seis años involucrando su contexto familiar y social conforme a las normas y miramientos técnico administrativo del ICBF los cuales hacen parte integral del presente contrato para lo cual el instituto promoverá al contratista de los recursos</t>
  </si>
  <si>
    <t>21</t>
  </si>
  <si>
    <t>30</t>
  </si>
  <si>
    <t>Brindar atención a niños y niñas menores de 5 años través De la modalidad hogar infantil involucrando su contexto familiar y comunitario de conformidad con los estándares y lineamientos emanados del ICB F distribuidos así garantizar la intención del servicio el bienestar familiar contratado conforme a los objetos y norma lineamientos técnicos administrativos y está Andrés establecido por eso es para el programa</t>
  </si>
  <si>
    <t>437</t>
  </si>
  <si>
    <t xml:space="preserve">suministrar raciones alimentarias a niños, niñas, y jovenes de  pertenecientes a poblacion con vulnerabilidad nutricional y socioeconomica de las areas urbanas y rural de conformidad con las normas y lineamientos tecnicos y administraticvo. </t>
  </si>
  <si>
    <t>107</t>
  </si>
  <si>
    <t>Brindar atención en 60 niños entre 6 meses y 5 años través De la modalidad hogar infantil involucrando su contexto familiar y comunitario de conformidad con los estándares y lineamientos emanados del ICB F distribuidos así garantizar la intención del servicio el bienestar familiar contratado conforme a los objetos y norma lineamientos técnicos administrativos y está Andrés establecido por eso es para el programa</t>
  </si>
  <si>
    <t>28</t>
  </si>
  <si>
    <t>13</t>
  </si>
  <si>
    <t>brindar atencion a niños y niñas entre 6 meses y hasta 6 años de edad en el hogar infantil . Respetar y salvaguardar los derechos fundamentales de los niños y niñas consagrados en el artículo 44 de la Constitución política en convención internacional de los derechos del niño el código del menor y demás normas pertinentes, brindar atención a niños y niñas a través de la modalidad hogar infantil dando prioridad a los niños y niñas pertenecientes al nivel uno y dos del SISBEN involucrando su contexto familiar y comunitario de conformidad con los estándares y lineamientos emanados del ICBF</t>
  </si>
  <si>
    <t>005</t>
  </si>
  <si>
    <t>Proveer al contratista de los recursos de que tratan la clausula quinta para brindar atencion integral a niños y niñas entre seis (6) meses y hasta cinco años (5) once meses (11) de edad, con vulnerabilidad economica y social, prioritariamente a quienes por razones de trabajo de sus padres o adultos responsables de su cuidado permanecen solo temporalmente y a los hijos de familias en situacion de desplazamiento.</t>
  </si>
  <si>
    <t>010</t>
  </si>
  <si>
    <t>Brindar atencion integral a niños  niñas entre los seis (6) meses y hasta menores de los cinco años (5) de edad, con vulnerabilidad economica y social, prioritariamente a quienes por razones de trabajo de sus padres o adultos responsables de su cuidado permanecen solo termporalmente y a los niños de familias en situacion de desplazamiento</t>
  </si>
  <si>
    <t>019</t>
  </si>
  <si>
    <t>068</t>
  </si>
  <si>
    <t>089</t>
  </si>
  <si>
    <t>333</t>
  </si>
  <si>
    <t>482</t>
  </si>
  <si>
    <t xml:space="preserve">Atender a la primera infancia en el marco de la estrategia *De cero a siempre* especificamente a los niños y niñas menores de cinco (5) años de familias en situacion de vulnerabilidad de conformidad con las directrices, lineamiento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Empresariales; Jardines Sociales y en la Modalidad FAMI </t>
  </si>
  <si>
    <t>032</t>
  </si>
  <si>
    <t>Atender a la primera infancia en el marco de la estrategias *De cero a siempre * de conformidad con la directrices, lineamientos y parametros establecidos por el ICBF, asi como regular las relaciones entre las partes derivadas de la entrega de aportes del ICBF a la ENTIDAD ADMINISTRADORA DE SERVICIO, para que este asuma con su personal y bajo su exclusividad responsabilidad dicha atencion.</t>
  </si>
  <si>
    <t>173</t>
  </si>
  <si>
    <t xml:space="preserve">Prestar el servicio de atencion, educacion inicial y cuidado a niños y niñas menores de 5 años o hasta su ingreso al grado de transacion, con el fin de promover el desarrollo integral de la primera infancia con calidad, de conformidad con los  lineamientos, manual operativo, las directrices, parametros y estandares establecidos por el icbf, en el marco de la estrategias de atencion integral "de cero a siempre" asi como regular las relaciones entre las partes derivadas de la entrega de aportes del icbf a la entidad administradora de servicio, para que este asuma con su personal y bajo su exclusividad responsabilidad dicha atencion.  </t>
  </si>
  <si>
    <t>786</t>
  </si>
  <si>
    <t>Prestar el servicio de atencion, educacion inicial y cuidado a niños y niñas menores de 5 años o hasta su ingreso al grado de transacion, con el fin de promover el desarrollo integral de la primera infancia con calidad, de conformidad con los  lineamientos, manual operativo, las directrices, parametros y estandares establecidos por el icbf, en el marco de la estrategias de atencion integral "de cero a siempre"</t>
  </si>
  <si>
    <t>CCS-004-2020</t>
  </si>
  <si>
    <t>Realizar capacitaciones acciones eventos programas y proyectos encaminados a la prevención promoción y formación en salud educación inicial nutrición , nutrición y cuidados dirigido a la primera infancia dirigidos a primera infancia (niños , niñas de 0 a 5 años) la niñez , la adolescencia (niños y niñas adolescentes de seis a 17 años) la familia mujeres gestantes y madres en periodo de lactancia así como también talleres y recomendaciones para gozar de buenos hábitos alimenticios higiene y entrega de paquetes alimentarios</t>
  </si>
  <si>
    <t>142</t>
  </si>
  <si>
    <t>143</t>
  </si>
  <si>
    <t>144</t>
  </si>
  <si>
    <t>Prestar el servicio hogares infantiles -HI-, de conformidad con el manual operativo de la modalidad institucional y las directrices establecidas por el icbf, en la armonia con la politica de estado para el desarrollo integral de la primera infancia de cero a siempre</t>
  </si>
  <si>
    <t>ANA JUDITH AYOLA ARISMENDI</t>
  </si>
  <si>
    <t>CRA 47 # 102- 170</t>
  </si>
  <si>
    <t>3013196429</t>
  </si>
  <si>
    <t>CRA 47 # 102 - 170</t>
  </si>
  <si>
    <t>INFO@ASOAMIT.ORG</t>
  </si>
  <si>
    <t>331</t>
  </si>
  <si>
    <t>332</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</si>
  <si>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</si>
  <si>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177</t>
  </si>
  <si>
    <t>187</t>
  </si>
  <si>
    <t>255</t>
  </si>
  <si>
    <t>183</t>
  </si>
  <si>
    <t>167</t>
  </si>
  <si>
    <t>24/01/2014</t>
  </si>
  <si>
    <t>30/01/2015</t>
  </si>
  <si>
    <t>118</t>
  </si>
  <si>
    <t>31/12/2015</t>
  </si>
  <si>
    <t>130</t>
  </si>
  <si>
    <t>30/01/2016</t>
  </si>
  <si>
    <t>31/10/2016</t>
  </si>
  <si>
    <t>752</t>
  </si>
  <si>
    <t>1/11/2016</t>
  </si>
  <si>
    <t>31/07/2018</t>
  </si>
  <si>
    <t>274</t>
  </si>
  <si>
    <t>01/08/2018</t>
  </si>
  <si>
    <t>15/12/2018</t>
  </si>
  <si>
    <t>594</t>
  </si>
  <si>
    <t>31/03/2020</t>
  </si>
  <si>
    <t>303</t>
  </si>
  <si>
    <t>Apoyar a las familias en desarrollo con mujeres gestantes, madres lactantes y niños y niñas menores de dos años (FAMI) y brindar atencion a la primera infancia, niños y niñas menores de cinco (5) años (0-7) que se encuentran en vulnerabilidad psicoafectiva, nutricional, economica y social a traves de hogares comunitarios de Bienestar, prioritariamente en situacion de desplazamiento</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</si>
  <si>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encuentren en vulnerabilidad</t>
  </si>
  <si>
    <t>Brindar atencion a la primera infancia , niños y niñas menores de cinco (5) años, de familias en situacion con vulnerabilidad economica, social, cultural, nutricional y psicoefectiva, a traves de los Hogares Comunitarios de Bienestar modalidades: 0-5 años, en las siguientes formas de atencion: Familiares, Multiples, Grupales y en la modalidad FAMI, apoyar a las familias en desarrollo con mujeres gestantes, madres lactantes y niños y niñas menores de dos años (2) que se encuentran en vulnerabilidad psicoafectiva, nutricional, economica y social.</t>
  </si>
  <si>
    <t>Brindar atencion a la primera infancia, niños y niñas menores de cinco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de las mismas.</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</si>
  <si>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ADMINITRADORA DEL SERVICIO en la modalidad de hogares comunitarios de Bienestar en las siguientes formas de atencion Familiares, Multiples; Grupale,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</si>
  <si>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</si>
  <si>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empresariales, jardines sociales y en la modalidad FAMI.</t>
  </si>
  <si>
    <t>Atender a la primera infancia en el marco de la politica de estado "De cero a siempre" especificamente a los niños y niñas menores de cinco (5) años de familias en  situacion de vulnerailidad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</si>
  <si>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niñas y niños y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 de Bienestar Familiares, hogares comunitarios de bienestar cualificados o integrales y hogares comunitarios de bienestar familia mujer e infancia FAMI.</t>
  </si>
  <si>
    <t>Prestar el servicio HCB Familiar, HCB integral, HCB fami de conformidad con las directrices lineamientos y parametros establecidos por el ICBF, en armonia con la politica de estado para el desarrollo integral a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</si>
  <si>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</si>
  <si>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08004462020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</si>
  <si>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</si>
  <si>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JACKELINE DE JESUS HOYOS GARCIA</t>
  </si>
  <si>
    <t>CALLE 49 # 63-25</t>
  </si>
  <si>
    <t>3681358-3022855038</t>
  </si>
  <si>
    <t>CALLE 49 #63-25</t>
  </si>
  <si>
    <t>fundacionreydavid0890@hotmail.com</t>
  </si>
  <si>
    <t xml:space="preserve">MARIA REINA </t>
  </si>
  <si>
    <t>TUBARA</t>
  </si>
  <si>
    <t>2021-8-10000142</t>
  </si>
  <si>
    <t>USIACURI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</si>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</sst>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horizontal="center" vertical="center"/>
      <protection locked="0"/>
    </xf>
    <xf numFmtId="0" fontId="0" fillId="3" borderId="0" xfId="0"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72" zoomScale="55" zoomScaleNormal="55"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44194.9971224537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2769</v>
      </c>
      <c r="D15" s="35"/>
      <c r="E15" s="35"/>
      <c r="F15" s="5"/>
      <c r="G15" s="32" t="s">
        <v>1168</v>
      </c>
      <c r="H15" s="105" t="s">
        <v>163</v>
      </c>
      <c r="I15" s="32" t="s">
        <v>2629</v>
      </c>
      <c r="J15" s="110" t="s">
        <v>2637</v>
      </c>
      <c r="L15" s="201" t="s">
        <v>8</v>
      </c>
      <c r="M15" s="201"/>
      <c r="N15" s="177">
        <v>0.01</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1">
        <v>802004252</v>
      </c>
      <c r="C20" s="5"/>
      <c r="D20" s="74"/>
      <c r="E20" s="154" t="s">
        <v>2669</v>
      </c>
      <c r="F20" s="156" t="s">
        <v>2767</v>
      </c>
      <c r="G20" s="5"/>
      <c r="H20" s="211"/>
      <c r="I20" s="143" t="s">
        <v>163</v>
      </c>
      <c r="J20" s="144" t="s">
        <v>2770</v>
      </c>
      <c r="K20" s="145">
        <v>822425260</v>
      </c>
      <c r="L20" s="146"/>
      <c r="M20" s="146">
        <v>44561</v>
      </c>
      <c r="N20" s="129">
        <f>+(M20-L20)/30</f>
        <v>1485.3666666666666</v>
      </c>
      <c r="O20" s="132"/>
      <c r="U20" s="128"/>
      <c r="V20" s="107">
        <f ca="1">NOW()</f>
        <v>44194.9971224537</v>
      </c>
      <c r="W20" s="107">
        <f ca="1">NOW()</f>
        <v>44194.9971224537</v>
      </c>
    </row>
    <row r="21" spans="1:23" ht="30" customHeight="1" outlineLevel="1" x14ac:dyDescent="0.25">
      <c r="A21" s="9"/>
      <c r="B21" s="72"/>
      <c r="C21" s="5"/>
      <c r="D21" s="5"/>
      <c r="E21" s="5"/>
      <c r="F21" s="5"/>
      <c r="G21" s="5"/>
      <c r="H21" s="71"/>
      <c r="I21" s="143" t="s">
        <v>163</v>
      </c>
      <c r="J21" s="144" t="s">
        <v>170</v>
      </c>
      <c r="K21" s="145"/>
      <c r="L21" s="146"/>
      <c r="M21" s="146">
        <v>44561</v>
      </c>
      <c r="N21" s="129">
        <f t="shared" ref="N21:N35" si="0">+(M21-L21)/30</f>
        <v>1485.3666666666666</v>
      </c>
      <c r="O21" s="133"/>
    </row>
    <row r="22" spans="1:23" ht="30" customHeight="1" outlineLevel="1" x14ac:dyDescent="0.25">
      <c r="A22" s="9"/>
      <c r="B22" s="72"/>
      <c r="C22" s="5"/>
      <c r="D22" s="5"/>
      <c r="E22" s="5"/>
      <c r="F22" s="5"/>
      <c r="G22" s="5"/>
      <c r="H22" s="71"/>
      <c r="I22" s="143" t="s">
        <v>163</v>
      </c>
      <c r="J22" s="144" t="s">
        <v>2768</v>
      </c>
      <c r="K22" s="145"/>
      <c r="L22" s="146"/>
      <c r="M22" s="146">
        <v>44561</v>
      </c>
      <c r="N22" s="130">
        <f t="shared" ref="N22:N33" si="1">+(M22-L22)/30</f>
        <v>1485.3666666666666</v>
      </c>
      <c r="O22" s="133"/>
    </row>
    <row r="23" spans="1:23" ht="30" customHeight="1" outlineLevel="1" x14ac:dyDescent="0.25">
      <c r="A23" s="9"/>
      <c r="B23" s="103"/>
      <c r="C23" s="21"/>
      <c r="D23" s="21"/>
      <c r="E23" s="21"/>
      <c r="F23" s="5"/>
      <c r="G23" s="5"/>
      <c r="H23" s="71"/>
      <c r="I23" s="143"/>
      <c r="J23" s="144"/>
      <c r="K23" s="145"/>
      <c r="L23" s="146"/>
      <c r="M23" s="146"/>
      <c r="N23" s="130">
        <f t="shared" si="1"/>
        <v>0</v>
      </c>
      <c r="O23" s="133"/>
      <c r="Q23" s="106"/>
      <c r="R23" s="55"/>
      <c r="S23" s="107"/>
      <c r="T23" s="107"/>
    </row>
    <row r="24" spans="1:23" ht="30" customHeight="1" outlineLevel="1" x14ac:dyDescent="0.25">
      <c r="A24" s="9"/>
      <c r="B24" s="103"/>
      <c r="C24" s="21"/>
      <c r="D24" s="21"/>
      <c r="E24" s="21"/>
      <c r="F24" s="5"/>
      <c r="G24" s="5"/>
      <c r="H24" s="71"/>
      <c r="I24" s="143"/>
      <c r="J24" s="144"/>
      <c r="K24" s="145"/>
      <c r="L24" s="146"/>
      <c r="M24" s="146"/>
      <c r="N24" s="130">
        <f t="shared" si="1"/>
        <v>0</v>
      </c>
      <c r="O24" s="133"/>
    </row>
    <row r="25" spans="1:23" ht="30" customHeight="1" outlineLevel="1" x14ac:dyDescent="0.25">
      <c r="A25" s="9"/>
      <c r="B25" s="103"/>
      <c r="C25" s="21"/>
      <c r="D25" s="21"/>
      <c r="E25" s="21"/>
      <c r="F25" s="5"/>
      <c r="G25" s="5"/>
      <c r="H25" s="71"/>
      <c r="I25" s="143"/>
      <c r="J25" s="144"/>
      <c r="K25" s="145"/>
      <c r="L25" s="146"/>
      <c r="M25" s="146"/>
      <c r="N25" s="130">
        <f t="shared" si="1"/>
        <v>0</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ASOCIACIÓN DE AMIGOS TRABAJADORES POR EL BIENESTAR DEL NIÑO PORTEÑO</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2771</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t="s">
        <v>2681</v>
      </c>
      <c r="C48" s="112" t="s">
        <v>31</v>
      </c>
      <c r="D48" s="117" t="s">
        <v>2684</v>
      </c>
      <c r="E48" s="139">
        <v>35445</v>
      </c>
      <c r="F48" s="139">
        <v>35795</v>
      </c>
      <c r="G48" s="166">
        <f>IF(AND(E48&lt;&gt;"",F48&lt;&gt;""),((F48-E48)/30),"")</f>
        <v>11.666666666666666</v>
      </c>
      <c r="H48" s="118" t="s">
        <v>2685</v>
      </c>
      <c r="I48" s="117" t="s">
        <v>163</v>
      </c>
      <c r="J48" s="117" t="s">
        <v>178</v>
      </c>
      <c r="K48" s="119">
        <v>59658392</v>
      </c>
      <c r="L48" s="113" t="s">
        <v>1148</v>
      </c>
      <c r="M48" s="114">
        <v>1</v>
      </c>
      <c r="N48" s="113" t="s">
        <v>27</v>
      </c>
      <c r="O48" s="113" t="s">
        <v>1148</v>
      </c>
      <c r="P48" s="80"/>
    </row>
    <row r="49" spans="1:16" s="6" customFormat="1" ht="24.75" customHeight="1" x14ac:dyDescent="0.25">
      <c r="A49" s="137">
        <v>2</v>
      </c>
      <c r="B49" s="118" t="s">
        <v>2681</v>
      </c>
      <c r="C49" s="112" t="s">
        <v>31</v>
      </c>
      <c r="D49" s="117" t="s">
        <v>2686</v>
      </c>
      <c r="E49" s="139">
        <v>36164</v>
      </c>
      <c r="F49" s="139">
        <v>36525</v>
      </c>
      <c r="G49" s="166">
        <f t="shared" ref="G49:G107" si="2">IF(AND(E49&lt;&gt;"",F49&lt;&gt;""),((F49-E49)/30),"")</f>
        <v>12.033333333333333</v>
      </c>
      <c r="H49" s="118" t="s">
        <v>2687</v>
      </c>
      <c r="I49" s="117" t="s">
        <v>163</v>
      </c>
      <c r="J49" s="117" t="s">
        <v>178</v>
      </c>
      <c r="K49" s="119">
        <v>81113313</v>
      </c>
      <c r="L49" s="113" t="s">
        <v>1148</v>
      </c>
      <c r="M49" s="114">
        <v>1</v>
      </c>
      <c r="N49" s="113" t="s">
        <v>27</v>
      </c>
      <c r="O49" s="113" t="s">
        <v>1148</v>
      </c>
      <c r="P49" s="80"/>
    </row>
    <row r="50" spans="1:16" s="6" customFormat="1" ht="24.75" customHeight="1" x14ac:dyDescent="0.25">
      <c r="A50" s="137">
        <v>3</v>
      </c>
      <c r="B50" s="118" t="s">
        <v>2681</v>
      </c>
      <c r="C50" s="112" t="s">
        <v>31</v>
      </c>
      <c r="D50" s="117" t="s">
        <v>2688</v>
      </c>
      <c r="E50" s="139">
        <v>36528</v>
      </c>
      <c r="F50" s="139">
        <v>36891</v>
      </c>
      <c r="G50" s="166">
        <f t="shared" si="2"/>
        <v>12.1</v>
      </c>
      <c r="H50" s="118" t="s">
        <v>2687</v>
      </c>
      <c r="I50" s="117" t="s">
        <v>163</v>
      </c>
      <c r="J50" s="117" t="s">
        <v>178</v>
      </c>
      <c r="K50" s="119">
        <v>81377906</v>
      </c>
      <c r="L50" s="113" t="s">
        <v>1148</v>
      </c>
      <c r="M50" s="114">
        <v>1</v>
      </c>
      <c r="N50" s="113" t="s">
        <v>27</v>
      </c>
      <c r="O50" s="113" t="s">
        <v>1148</v>
      </c>
      <c r="P50" s="80"/>
    </row>
    <row r="51" spans="1:16" s="6" customFormat="1" ht="24.75" customHeight="1" outlineLevel="1" x14ac:dyDescent="0.25">
      <c r="A51" s="137">
        <v>4</v>
      </c>
      <c r="B51" s="118" t="s">
        <v>2681</v>
      </c>
      <c r="C51" s="112" t="s">
        <v>31</v>
      </c>
      <c r="D51" s="117" t="s">
        <v>2689</v>
      </c>
      <c r="E51" s="139">
        <v>36893</v>
      </c>
      <c r="F51" s="139">
        <v>37256</v>
      </c>
      <c r="G51" s="166">
        <f t="shared" si="2"/>
        <v>12.1</v>
      </c>
      <c r="H51" s="118" t="s">
        <v>2690</v>
      </c>
      <c r="I51" s="117" t="s">
        <v>163</v>
      </c>
      <c r="J51" s="117" t="s">
        <v>178</v>
      </c>
      <c r="K51" s="119">
        <v>57259157</v>
      </c>
      <c r="L51" s="113" t="s">
        <v>1148</v>
      </c>
      <c r="M51" s="114">
        <v>1</v>
      </c>
      <c r="N51" s="113" t="s">
        <v>27</v>
      </c>
      <c r="O51" s="113" t="s">
        <v>1148</v>
      </c>
      <c r="P51" s="80"/>
    </row>
    <row r="52" spans="1:16" s="7" customFormat="1" ht="24.75" customHeight="1" outlineLevel="1" x14ac:dyDescent="0.25">
      <c r="A52" s="138">
        <v>5</v>
      </c>
      <c r="B52" s="118" t="s">
        <v>2681</v>
      </c>
      <c r="C52" s="112" t="s">
        <v>31</v>
      </c>
      <c r="D52" s="117" t="s">
        <v>2691</v>
      </c>
      <c r="E52" s="139">
        <v>37258</v>
      </c>
      <c r="F52" s="139">
        <v>37617</v>
      </c>
      <c r="G52" s="166">
        <f t="shared" si="2"/>
        <v>11.966666666666667</v>
      </c>
      <c r="H52" s="118" t="s">
        <v>2692</v>
      </c>
      <c r="I52" s="117" t="s">
        <v>163</v>
      </c>
      <c r="J52" s="117" t="s">
        <v>178</v>
      </c>
      <c r="K52" s="119">
        <v>6570000</v>
      </c>
      <c r="L52" s="113" t="s">
        <v>1148</v>
      </c>
      <c r="M52" s="114">
        <v>1</v>
      </c>
      <c r="N52" s="113" t="s">
        <v>27</v>
      </c>
      <c r="O52" s="113" t="s">
        <v>1148</v>
      </c>
      <c r="P52" s="81"/>
    </row>
    <row r="53" spans="1:16" s="7" customFormat="1" ht="24.75" customHeight="1" outlineLevel="1" x14ac:dyDescent="0.25">
      <c r="A53" s="138">
        <v>6</v>
      </c>
      <c r="B53" s="118" t="s">
        <v>2681</v>
      </c>
      <c r="C53" s="112" t="s">
        <v>31</v>
      </c>
      <c r="D53" s="117" t="s">
        <v>2693</v>
      </c>
      <c r="E53" s="139">
        <v>37712</v>
      </c>
      <c r="F53" s="139">
        <v>37986</v>
      </c>
      <c r="G53" s="166">
        <f t="shared" si="2"/>
        <v>9.1333333333333329</v>
      </c>
      <c r="H53" s="118" t="s">
        <v>2694</v>
      </c>
      <c r="I53" s="117" t="s">
        <v>163</v>
      </c>
      <c r="J53" s="117" t="s">
        <v>178</v>
      </c>
      <c r="K53" s="119">
        <v>51238891</v>
      </c>
      <c r="L53" s="113" t="s">
        <v>1148</v>
      </c>
      <c r="M53" s="114">
        <v>1</v>
      </c>
      <c r="N53" s="113" t="s">
        <v>27</v>
      </c>
      <c r="O53" s="113" t="s">
        <v>1148</v>
      </c>
      <c r="P53" s="81"/>
    </row>
    <row r="54" spans="1:16" s="7" customFormat="1" ht="24.75" customHeight="1" outlineLevel="1" x14ac:dyDescent="0.25">
      <c r="A54" s="138">
        <v>7</v>
      </c>
      <c r="B54" s="118" t="s">
        <v>2681</v>
      </c>
      <c r="C54" s="112" t="s">
        <v>31</v>
      </c>
      <c r="D54" s="117" t="s">
        <v>2695</v>
      </c>
      <c r="E54" s="139">
        <v>38013</v>
      </c>
      <c r="F54" s="139">
        <v>38352</v>
      </c>
      <c r="G54" s="166">
        <f t="shared" si="2"/>
        <v>11.3</v>
      </c>
      <c r="H54" s="118" t="s">
        <v>2694</v>
      </c>
      <c r="I54" s="117" t="s">
        <v>163</v>
      </c>
      <c r="J54" s="117" t="s">
        <v>178</v>
      </c>
      <c r="K54" s="119">
        <v>68275793</v>
      </c>
      <c r="L54" s="113" t="s">
        <v>1148</v>
      </c>
      <c r="M54" s="114">
        <v>1</v>
      </c>
      <c r="N54" s="113" t="s">
        <v>27</v>
      </c>
      <c r="O54" s="113" t="s">
        <v>1148</v>
      </c>
      <c r="P54" s="81"/>
    </row>
    <row r="55" spans="1:16" s="7" customFormat="1" ht="24.75" customHeight="1" outlineLevel="1" x14ac:dyDescent="0.25">
      <c r="A55" s="138">
        <v>8</v>
      </c>
      <c r="B55" s="118" t="s">
        <v>2681</v>
      </c>
      <c r="C55" s="112" t="s">
        <v>31</v>
      </c>
      <c r="D55" s="117" t="s">
        <v>2696</v>
      </c>
      <c r="E55" s="139">
        <v>38376</v>
      </c>
      <c r="F55" s="139">
        <v>38716</v>
      </c>
      <c r="G55" s="166">
        <f t="shared" si="2"/>
        <v>11.333333333333334</v>
      </c>
      <c r="H55" s="118" t="s">
        <v>2697</v>
      </c>
      <c r="I55" s="117" t="s">
        <v>163</v>
      </c>
      <c r="J55" s="117" t="s">
        <v>178</v>
      </c>
      <c r="K55" s="119">
        <v>75982214</v>
      </c>
      <c r="L55" s="113" t="s">
        <v>1148</v>
      </c>
      <c r="M55" s="114">
        <v>1</v>
      </c>
      <c r="N55" s="113" t="s">
        <v>27</v>
      </c>
      <c r="O55" s="113" t="s">
        <v>1148</v>
      </c>
      <c r="P55" s="81"/>
    </row>
    <row r="56" spans="1:16" s="7" customFormat="1" ht="24.75" customHeight="1" outlineLevel="1" x14ac:dyDescent="0.25">
      <c r="A56" s="138">
        <v>9</v>
      </c>
      <c r="B56" s="118" t="s">
        <v>2681</v>
      </c>
      <c r="C56" s="112" t="s">
        <v>31</v>
      </c>
      <c r="D56" s="117" t="s">
        <v>2698</v>
      </c>
      <c r="E56" s="139">
        <v>39449</v>
      </c>
      <c r="F56" s="139">
        <v>39813</v>
      </c>
      <c r="G56" s="166">
        <f t="shared" si="2"/>
        <v>12.133333333333333</v>
      </c>
      <c r="H56" s="118" t="s">
        <v>2699</v>
      </c>
      <c r="I56" s="117" t="s">
        <v>163</v>
      </c>
      <c r="J56" s="117" t="s">
        <v>178</v>
      </c>
      <c r="K56" s="119">
        <v>95043249</v>
      </c>
      <c r="L56" s="113" t="s">
        <v>1148</v>
      </c>
      <c r="M56" s="114">
        <v>1</v>
      </c>
      <c r="N56" s="113" t="s">
        <v>27</v>
      </c>
      <c r="O56" s="113" t="s">
        <v>1148</v>
      </c>
      <c r="P56" s="81"/>
    </row>
    <row r="57" spans="1:16" s="7" customFormat="1" ht="24.75" customHeight="1" outlineLevel="1" x14ac:dyDescent="0.25">
      <c r="A57" s="138">
        <v>10</v>
      </c>
      <c r="B57" s="118" t="s">
        <v>2681</v>
      </c>
      <c r="C57" s="65" t="s">
        <v>31</v>
      </c>
      <c r="D57" s="117" t="s">
        <v>2700</v>
      </c>
      <c r="E57" s="139">
        <v>39832</v>
      </c>
      <c r="F57" s="139">
        <v>40178</v>
      </c>
      <c r="G57" s="166">
        <f t="shared" si="2"/>
        <v>11.533333333333333</v>
      </c>
      <c r="H57" s="118" t="s">
        <v>2701</v>
      </c>
      <c r="I57" s="117" t="s">
        <v>163</v>
      </c>
      <c r="J57" s="117" t="s">
        <v>178</v>
      </c>
      <c r="K57" s="119">
        <v>99441382</v>
      </c>
      <c r="L57" s="65" t="s">
        <v>1148</v>
      </c>
      <c r="M57" s="67">
        <v>1</v>
      </c>
      <c r="N57" s="65" t="s">
        <v>27</v>
      </c>
      <c r="O57" s="65" t="s">
        <v>1148</v>
      </c>
      <c r="P57" s="81"/>
    </row>
    <row r="58" spans="1:16" s="7" customFormat="1" ht="24.75" customHeight="1" outlineLevel="1" x14ac:dyDescent="0.25">
      <c r="A58" s="138">
        <v>11</v>
      </c>
      <c r="B58" s="118" t="s">
        <v>2682</v>
      </c>
      <c r="C58" s="65" t="s">
        <v>31</v>
      </c>
      <c r="D58" s="117" t="s">
        <v>2702</v>
      </c>
      <c r="E58" s="139">
        <v>40191</v>
      </c>
      <c r="F58" s="139">
        <v>40543</v>
      </c>
      <c r="G58" s="166">
        <f t="shared" si="2"/>
        <v>11.733333333333333</v>
      </c>
      <c r="H58" s="118" t="s">
        <v>2701</v>
      </c>
      <c r="I58" s="117" t="s">
        <v>163</v>
      </c>
      <c r="J58" s="117" t="s">
        <v>178</v>
      </c>
      <c r="K58" s="119">
        <v>103511881</v>
      </c>
      <c r="L58" s="65" t="s">
        <v>1148</v>
      </c>
      <c r="M58" s="67">
        <v>1</v>
      </c>
      <c r="N58" s="65" t="s">
        <v>27</v>
      </c>
      <c r="O58" s="65" t="s">
        <v>1148</v>
      </c>
      <c r="P58" s="81"/>
    </row>
    <row r="59" spans="1:16" s="7" customFormat="1" ht="24.75" customHeight="1" outlineLevel="1" x14ac:dyDescent="0.25">
      <c r="A59" s="138">
        <v>12</v>
      </c>
      <c r="B59" s="118" t="s">
        <v>2682</v>
      </c>
      <c r="C59" s="65" t="s">
        <v>31</v>
      </c>
      <c r="D59" s="117" t="s">
        <v>2703</v>
      </c>
      <c r="E59" s="139">
        <v>40561</v>
      </c>
      <c r="F59" s="139">
        <v>40908</v>
      </c>
      <c r="G59" s="166">
        <f t="shared" si="2"/>
        <v>11.566666666666666</v>
      </c>
      <c r="H59" s="118" t="s">
        <v>2701</v>
      </c>
      <c r="I59" s="117" t="s">
        <v>163</v>
      </c>
      <c r="J59" s="117" t="s">
        <v>178</v>
      </c>
      <c r="K59" s="119">
        <v>106675021</v>
      </c>
      <c r="L59" s="65" t="s">
        <v>1148</v>
      </c>
      <c r="M59" s="67">
        <v>1</v>
      </c>
      <c r="N59" s="65" t="s">
        <v>27</v>
      </c>
      <c r="O59" s="65" t="s">
        <v>1148</v>
      </c>
      <c r="P59" s="81"/>
    </row>
    <row r="60" spans="1:16" s="7" customFormat="1" ht="24.75" customHeight="1" outlineLevel="1" x14ac:dyDescent="0.25">
      <c r="A60" s="138">
        <v>13</v>
      </c>
      <c r="B60" s="118" t="s">
        <v>2681</v>
      </c>
      <c r="C60" s="65" t="s">
        <v>31</v>
      </c>
      <c r="D60" s="117" t="s">
        <v>2704</v>
      </c>
      <c r="E60" s="139">
        <v>40928</v>
      </c>
      <c r="F60" s="139">
        <v>41090</v>
      </c>
      <c r="G60" s="166">
        <f t="shared" si="2"/>
        <v>5.4</v>
      </c>
      <c r="H60" s="118" t="s">
        <v>2701</v>
      </c>
      <c r="I60" s="117" t="s">
        <v>163</v>
      </c>
      <c r="J60" s="117" t="s">
        <v>178</v>
      </c>
      <c r="K60" s="119">
        <v>55813423</v>
      </c>
      <c r="L60" s="65" t="s">
        <v>1148</v>
      </c>
      <c r="M60" s="67">
        <v>1</v>
      </c>
      <c r="N60" s="65" t="s">
        <v>27</v>
      </c>
      <c r="O60" s="65" t="s">
        <v>26</v>
      </c>
      <c r="P60" s="81"/>
    </row>
    <row r="61" spans="1:16" s="7" customFormat="1" ht="24.75" customHeight="1" outlineLevel="1" x14ac:dyDescent="0.25">
      <c r="A61" s="138">
        <v>14</v>
      </c>
      <c r="B61" s="118" t="s">
        <v>2681</v>
      </c>
      <c r="C61" s="65" t="s">
        <v>31</v>
      </c>
      <c r="D61" s="117" t="s">
        <v>2705</v>
      </c>
      <c r="E61" s="139">
        <v>41091</v>
      </c>
      <c r="F61" s="139">
        <v>41274</v>
      </c>
      <c r="G61" s="166">
        <f t="shared" si="2"/>
        <v>6.1</v>
      </c>
      <c r="H61" s="118" t="s">
        <v>2701</v>
      </c>
      <c r="I61" s="117" t="s">
        <v>163</v>
      </c>
      <c r="J61" s="117" t="s">
        <v>178</v>
      </c>
      <c r="K61" s="119">
        <v>57719470</v>
      </c>
      <c r="L61" s="65" t="s">
        <v>1148</v>
      </c>
      <c r="M61" s="67">
        <v>1</v>
      </c>
      <c r="N61" s="65" t="s">
        <v>27</v>
      </c>
      <c r="O61" s="65" t="s">
        <v>26</v>
      </c>
      <c r="P61" s="81"/>
    </row>
    <row r="62" spans="1:16" s="7" customFormat="1" ht="24.75" customHeight="1" outlineLevel="1" x14ac:dyDescent="0.25">
      <c r="A62" s="138">
        <v>15</v>
      </c>
      <c r="B62" s="118" t="s">
        <v>2682</v>
      </c>
      <c r="C62" s="65" t="s">
        <v>31</v>
      </c>
      <c r="D62" s="117" t="s">
        <v>2706</v>
      </c>
      <c r="E62" s="139">
        <v>41256</v>
      </c>
      <c r="F62" s="139">
        <v>42004</v>
      </c>
      <c r="G62" s="166">
        <f t="shared" si="2"/>
        <v>24.933333333333334</v>
      </c>
      <c r="H62" s="118" t="s">
        <v>2707</v>
      </c>
      <c r="I62" s="117" t="s">
        <v>163</v>
      </c>
      <c r="J62" s="117" t="s">
        <v>178</v>
      </c>
      <c r="K62" s="115">
        <v>298128782</v>
      </c>
      <c r="L62" s="65" t="s">
        <v>1148</v>
      </c>
      <c r="M62" s="67">
        <v>1</v>
      </c>
      <c r="N62" s="65" t="s">
        <v>27</v>
      </c>
      <c r="O62" s="65" t="s">
        <v>26</v>
      </c>
      <c r="P62" s="81"/>
    </row>
    <row r="63" spans="1:16" s="7" customFormat="1" ht="24.75" customHeight="1" outlineLevel="1" x14ac:dyDescent="0.25">
      <c r="A63" s="138">
        <v>16</v>
      </c>
      <c r="B63" s="118" t="s">
        <v>2682</v>
      </c>
      <c r="C63" s="65" t="s">
        <v>31</v>
      </c>
      <c r="D63" s="117" t="s">
        <v>2708</v>
      </c>
      <c r="E63" s="139">
        <v>42027</v>
      </c>
      <c r="F63" s="139">
        <v>42369</v>
      </c>
      <c r="G63" s="166">
        <f t="shared" si="2"/>
        <v>11.4</v>
      </c>
      <c r="H63" s="118" t="s">
        <v>2709</v>
      </c>
      <c r="I63" s="117" t="s">
        <v>163</v>
      </c>
      <c r="J63" s="117" t="s">
        <v>178</v>
      </c>
      <c r="K63" s="115">
        <v>156974004</v>
      </c>
      <c r="L63" s="65" t="s">
        <v>1148</v>
      </c>
      <c r="M63" s="67">
        <v>1</v>
      </c>
      <c r="N63" s="65" t="s">
        <v>27</v>
      </c>
      <c r="O63" s="65" t="s">
        <v>26</v>
      </c>
      <c r="P63" s="81"/>
    </row>
    <row r="64" spans="1:16" s="7" customFormat="1" ht="24.75" customHeight="1" outlineLevel="1" x14ac:dyDescent="0.25">
      <c r="A64" s="138">
        <v>17</v>
      </c>
      <c r="B64" s="118" t="s">
        <v>2681</v>
      </c>
      <c r="C64" s="65" t="s">
        <v>31</v>
      </c>
      <c r="D64" s="117" t="s">
        <v>2710</v>
      </c>
      <c r="E64" s="139">
        <v>42399</v>
      </c>
      <c r="F64" s="139">
        <v>42674</v>
      </c>
      <c r="G64" s="166">
        <f t="shared" si="2"/>
        <v>9.1666666666666661</v>
      </c>
      <c r="H64" s="118" t="s">
        <v>2711</v>
      </c>
      <c r="I64" s="117" t="s">
        <v>163</v>
      </c>
      <c r="J64" s="117" t="s">
        <v>178</v>
      </c>
      <c r="K64" s="115">
        <v>137312960</v>
      </c>
      <c r="L64" s="65" t="s">
        <v>1148</v>
      </c>
      <c r="M64" s="67">
        <v>1</v>
      </c>
      <c r="N64" s="65" t="s">
        <v>27</v>
      </c>
      <c r="O64" s="65" t="s">
        <v>26</v>
      </c>
      <c r="P64" s="81"/>
    </row>
    <row r="65" spans="1:16" s="7" customFormat="1" ht="24.75" customHeight="1" outlineLevel="1" x14ac:dyDescent="0.25">
      <c r="A65" s="138">
        <v>18</v>
      </c>
      <c r="B65" s="118" t="s">
        <v>2681</v>
      </c>
      <c r="C65" s="65" t="s">
        <v>31</v>
      </c>
      <c r="D65" s="117" t="s">
        <v>2712</v>
      </c>
      <c r="E65" s="139">
        <v>42675</v>
      </c>
      <c r="F65" s="139">
        <v>43039</v>
      </c>
      <c r="G65" s="166">
        <f t="shared" si="2"/>
        <v>12.133333333333333</v>
      </c>
      <c r="H65" s="118" t="s">
        <v>2713</v>
      </c>
      <c r="I65" s="117" t="s">
        <v>163</v>
      </c>
      <c r="J65" s="117" t="s">
        <v>178</v>
      </c>
      <c r="K65" s="119">
        <v>175368188</v>
      </c>
      <c r="L65" s="65" t="s">
        <v>1148</v>
      </c>
      <c r="M65" s="67">
        <v>1</v>
      </c>
      <c r="N65" s="65" t="s">
        <v>27</v>
      </c>
      <c r="O65" s="65" t="s">
        <v>26</v>
      </c>
      <c r="P65" s="81"/>
    </row>
    <row r="66" spans="1:16" s="7" customFormat="1" ht="24.75" customHeight="1" outlineLevel="1" x14ac:dyDescent="0.25">
      <c r="A66" s="138">
        <v>19</v>
      </c>
      <c r="B66" s="118" t="s">
        <v>2681</v>
      </c>
      <c r="C66" s="65" t="s">
        <v>32</v>
      </c>
      <c r="D66" s="117" t="s">
        <v>2725</v>
      </c>
      <c r="E66" s="139">
        <v>43733</v>
      </c>
      <c r="F66" s="139">
        <v>43825</v>
      </c>
      <c r="G66" s="166">
        <f t="shared" si="2"/>
        <v>3.0666666666666669</v>
      </c>
      <c r="H66" s="118" t="s">
        <v>2719</v>
      </c>
      <c r="I66" s="117" t="s">
        <v>163</v>
      </c>
      <c r="J66" s="117" t="s">
        <v>179</v>
      </c>
      <c r="K66" s="119">
        <v>69693600</v>
      </c>
      <c r="L66" s="65" t="s">
        <v>1148</v>
      </c>
      <c r="M66" s="67">
        <v>1</v>
      </c>
      <c r="N66" s="65" t="s">
        <v>27</v>
      </c>
      <c r="O66" s="65" t="s">
        <v>1148</v>
      </c>
      <c r="P66" s="81"/>
    </row>
    <row r="67" spans="1:16" s="7" customFormat="1" ht="24.75" customHeight="1" outlineLevel="1" x14ac:dyDescent="0.25">
      <c r="A67" s="138">
        <v>20</v>
      </c>
      <c r="B67" s="118" t="s">
        <v>2681</v>
      </c>
      <c r="C67" s="65" t="s">
        <v>31</v>
      </c>
      <c r="D67" s="117" t="s">
        <v>2726</v>
      </c>
      <c r="E67" s="139">
        <v>43733</v>
      </c>
      <c r="F67" s="139">
        <v>43825</v>
      </c>
      <c r="G67" s="166">
        <f t="shared" si="2"/>
        <v>3.0666666666666669</v>
      </c>
      <c r="H67" s="118" t="s">
        <v>2719</v>
      </c>
      <c r="I67" s="117" t="s">
        <v>163</v>
      </c>
      <c r="J67" s="117" t="s">
        <v>168</v>
      </c>
      <c r="K67" s="119">
        <v>62724240</v>
      </c>
      <c r="L67" s="65" t="s">
        <v>1148</v>
      </c>
      <c r="M67" s="67">
        <v>1</v>
      </c>
      <c r="N67" s="65" t="s">
        <v>27</v>
      </c>
      <c r="O67" s="65" t="s">
        <v>1148</v>
      </c>
      <c r="P67" s="81"/>
    </row>
    <row r="68" spans="1:16" s="7" customFormat="1" ht="24.75" customHeight="1" outlineLevel="1" x14ac:dyDescent="0.25">
      <c r="A68" s="137">
        <v>21</v>
      </c>
      <c r="B68" s="118" t="s">
        <v>2681</v>
      </c>
      <c r="C68" s="120" t="s">
        <v>31</v>
      </c>
      <c r="D68" s="117" t="s">
        <v>2705</v>
      </c>
      <c r="E68" s="139">
        <v>43733</v>
      </c>
      <c r="F68" s="139">
        <v>43825</v>
      </c>
      <c r="G68" s="166">
        <f t="shared" si="2"/>
        <v>3.0666666666666669</v>
      </c>
      <c r="H68" s="116" t="s">
        <v>2719</v>
      </c>
      <c r="I68" s="117" t="s">
        <v>163</v>
      </c>
      <c r="J68" s="117" t="s">
        <v>173</v>
      </c>
      <c r="K68" s="119">
        <v>66208920</v>
      </c>
      <c r="L68" s="120" t="s">
        <v>1148</v>
      </c>
      <c r="M68" s="114">
        <v>1</v>
      </c>
      <c r="N68" s="120" t="s">
        <v>27</v>
      </c>
      <c r="O68" s="120" t="s">
        <v>1148</v>
      </c>
      <c r="P68" s="81"/>
    </row>
    <row r="69" spans="1:16" s="7" customFormat="1" ht="24.75" customHeight="1" outlineLevel="1" x14ac:dyDescent="0.25">
      <c r="A69" s="137">
        <v>22</v>
      </c>
      <c r="B69" s="118" t="s">
        <v>2683</v>
      </c>
      <c r="C69" s="120" t="s">
        <v>31</v>
      </c>
      <c r="D69" s="117" t="s">
        <v>2714</v>
      </c>
      <c r="E69" s="139">
        <v>43845</v>
      </c>
      <c r="F69" s="139">
        <v>44012</v>
      </c>
      <c r="G69" s="166">
        <f t="shared" si="2"/>
        <v>5.5666666666666664</v>
      </c>
      <c r="H69" s="118" t="s">
        <v>2715</v>
      </c>
      <c r="I69" s="117" t="s">
        <v>163</v>
      </c>
      <c r="J69" s="117" t="s">
        <v>165</v>
      </c>
      <c r="K69" s="119">
        <v>30545250</v>
      </c>
      <c r="L69" s="120" t="s">
        <v>1148</v>
      </c>
      <c r="M69" s="114">
        <v>1</v>
      </c>
      <c r="N69" s="120" t="s">
        <v>27</v>
      </c>
      <c r="O69" s="120" t="s">
        <v>1148</v>
      </c>
      <c r="P69" s="81"/>
    </row>
    <row r="70" spans="1:16" s="7" customFormat="1" ht="24.75" customHeight="1" outlineLevel="1" x14ac:dyDescent="0.25">
      <c r="A70" s="137">
        <v>23</v>
      </c>
      <c r="B70" s="118" t="s">
        <v>2681</v>
      </c>
      <c r="C70" s="120" t="s">
        <v>31</v>
      </c>
      <c r="D70" s="117" t="s">
        <v>2716</v>
      </c>
      <c r="E70" s="139">
        <v>43878</v>
      </c>
      <c r="F70" s="139">
        <v>44196</v>
      </c>
      <c r="G70" s="166">
        <f t="shared" si="2"/>
        <v>10.6</v>
      </c>
      <c r="H70" s="118" t="s">
        <v>2727</v>
      </c>
      <c r="I70" s="117" t="s">
        <v>163</v>
      </c>
      <c r="J70" s="117" t="s">
        <v>168</v>
      </c>
      <c r="K70" s="119">
        <v>1035267995</v>
      </c>
      <c r="L70" s="120" t="s">
        <v>1148</v>
      </c>
      <c r="M70" s="114">
        <v>1</v>
      </c>
      <c r="N70" s="120" t="s">
        <v>27</v>
      </c>
      <c r="O70" s="120" t="s">
        <v>1148</v>
      </c>
      <c r="P70" s="81"/>
    </row>
    <row r="71" spans="1:16" s="7" customFormat="1" ht="24.75" customHeight="1" outlineLevel="1" x14ac:dyDescent="0.25">
      <c r="A71" s="137">
        <v>24</v>
      </c>
      <c r="B71" s="118" t="s">
        <v>2681</v>
      </c>
      <c r="C71" s="120" t="s">
        <v>31</v>
      </c>
      <c r="D71" s="117" t="s">
        <v>2716</v>
      </c>
      <c r="E71" s="139">
        <v>43878</v>
      </c>
      <c r="F71" s="139">
        <v>44196</v>
      </c>
      <c r="G71" s="166">
        <f t="shared" si="2"/>
        <v>10.6</v>
      </c>
      <c r="H71" s="118" t="s">
        <v>2727</v>
      </c>
      <c r="I71" s="117" t="s">
        <v>163</v>
      </c>
      <c r="J71" s="117" t="s">
        <v>173</v>
      </c>
      <c r="K71" s="119"/>
      <c r="L71" s="120" t="s">
        <v>1148</v>
      </c>
      <c r="M71" s="114">
        <v>1</v>
      </c>
      <c r="N71" s="120" t="s">
        <v>27</v>
      </c>
      <c r="O71" s="120" t="s">
        <v>1148</v>
      </c>
      <c r="P71" s="81"/>
    </row>
    <row r="72" spans="1:16" s="7" customFormat="1" ht="24.75" customHeight="1" outlineLevel="1" x14ac:dyDescent="0.25">
      <c r="A72" s="138">
        <v>25</v>
      </c>
      <c r="B72" s="118" t="s">
        <v>2681</v>
      </c>
      <c r="C72" s="120" t="s">
        <v>31</v>
      </c>
      <c r="D72" s="117" t="s">
        <v>2716</v>
      </c>
      <c r="E72" s="139">
        <v>43878</v>
      </c>
      <c r="F72" s="139">
        <v>44196</v>
      </c>
      <c r="G72" s="166">
        <f t="shared" si="2"/>
        <v>10.6</v>
      </c>
      <c r="H72" s="118" t="s">
        <v>2727</v>
      </c>
      <c r="I72" s="117" t="s">
        <v>163</v>
      </c>
      <c r="J72" s="117" t="s">
        <v>179</v>
      </c>
      <c r="K72" s="119"/>
      <c r="L72" s="120" t="s">
        <v>1148</v>
      </c>
      <c r="M72" s="114">
        <v>1</v>
      </c>
      <c r="N72" s="120" t="s">
        <v>27</v>
      </c>
      <c r="O72" s="120" t="s">
        <v>1148</v>
      </c>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14"/>
      <c r="N82" s="120"/>
      <c r="O82" s="120"/>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t="s">
        <v>2716</v>
      </c>
      <c r="E114" s="139">
        <v>43878</v>
      </c>
      <c r="F114" s="139">
        <v>44196</v>
      </c>
      <c r="G114" s="166">
        <f>IF(AND(E114&lt;&gt;"",F114&lt;&gt;""),((F114-E114)/30),"")</f>
        <v>10.6</v>
      </c>
      <c r="H114" s="118" t="s">
        <v>2719</v>
      </c>
      <c r="I114" s="117" t="s">
        <v>163</v>
      </c>
      <c r="J114" s="117" t="s">
        <v>173</v>
      </c>
      <c r="K114" s="119">
        <v>1035267995</v>
      </c>
      <c r="L114" s="102">
        <f>+IF(AND(K114&gt;0,O114="Ejecución"),(K114/877802)*Tabla28[[#This Row],[% participación]],IF(AND(K114&gt;0,O114&lt;&gt;"Ejecución"),"-",""))</f>
        <v>1179.3866897090688</v>
      </c>
      <c r="M114" s="120" t="s">
        <v>1148</v>
      </c>
      <c r="N114" s="175">
        <v>1</v>
      </c>
      <c r="O114" s="171" t="s">
        <v>1150</v>
      </c>
      <c r="P114" s="80"/>
    </row>
    <row r="115" spans="1:16" s="6" customFormat="1" ht="24.75" customHeight="1" x14ac:dyDescent="0.25">
      <c r="A115" s="137">
        <v>2</v>
      </c>
      <c r="B115" s="169" t="s">
        <v>2671</v>
      </c>
      <c r="C115" s="170" t="s">
        <v>31</v>
      </c>
      <c r="D115" s="117" t="s">
        <v>2717</v>
      </c>
      <c r="E115" s="139">
        <v>43878</v>
      </c>
      <c r="F115" s="139">
        <v>44196</v>
      </c>
      <c r="G115" s="166">
        <f t="shared" ref="G115:G116" si="3">IF(AND(E115&lt;&gt;"",F115&lt;&gt;""),((F115-E115)/30),"")</f>
        <v>10.6</v>
      </c>
      <c r="H115" s="118" t="s">
        <v>2719</v>
      </c>
      <c r="I115" s="117" t="s">
        <v>163</v>
      </c>
      <c r="J115" s="117" t="s">
        <v>168</v>
      </c>
      <c r="K115" s="68"/>
      <c r="L115" s="102" t="str">
        <f>+IF(AND(K115&gt;0,O115="Ejecución"),(K115/877802)*Tabla28[[#This Row],[% participación]],IF(AND(K115&gt;0,O115&lt;&gt;"Ejecución"),"-",""))</f>
        <v/>
      </c>
      <c r="M115" s="65" t="s">
        <v>1148</v>
      </c>
      <c r="N115" s="175">
        <f>+IF(M116="No",1,IF(M116="Si","Ingrese %",""))</f>
        <v>1</v>
      </c>
      <c r="O115" s="171" t="s">
        <v>1150</v>
      </c>
      <c r="P115" s="80"/>
    </row>
    <row r="116" spans="1:16" s="6" customFormat="1" ht="24.75" customHeight="1" x14ac:dyDescent="0.25">
      <c r="A116" s="137">
        <v>3</v>
      </c>
      <c r="B116" s="169" t="s">
        <v>2671</v>
      </c>
      <c r="C116" s="170" t="s">
        <v>31</v>
      </c>
      <c r="D116" s="117" t="s">
        <v>2718</v>
      </c>
      <c r="E116" s="139">
        <v>43878</v>
      </c>
      <c r="F116" s="139">
        <v>44196</v>
      </c>
      <c r="G116" s="166">
        <f t="shared" si="3"/>
        <v>10.6</v>
      </c>
      <c r="H116" s="118" t="s">
        <v>2719</v>
      </c>
      <c r="I116" s="117" t="s">
        <v>163</v>
      </c>
      <c r="J116" s="117" t="s">
        <v>179</v>
      </c>
      <c r="K116" s="68"/>
      <c r="L116" s="102" t="str">
        <f>+IF(AND(K116&gt;0,O116="Ejecución"),(K116/877802)*Tabla28[[#This Row],[% participación]],IF(AND(K116&gt;0,O116&lt;&gt;"Ejecución"),"-",""))</f>
        <v/>
      </c>
      <c r="M116" s="65" t="s">
        <v>1148</v>
      </c>
      <c r="N116" s="175">
        <f t="shared" ref="N116:N160" si="4">+IF(M116="No",1,IF(M116="Si","Ingrese %",""))</f>
        <v>1</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64"/>
      <c r="I117" s="63"/>
      <c r="J117" s="63"/>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64"/>
      <c r="I118" s="63"/>
      <c r="J118" s="63"/>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26</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2">
        <v>0.01</v>
      </c>
      <c r="G179" s="173">
        <f>IF(F179&gt;0,SUM(E179+F179),"")</f>
        <v>0.03</v>
      </c>
      <c r="H179" s="5"/>
      <c r="I179" s="237" t="s">
        <v>2674</v>
      </c>
      <c r="J179" s="238"/>
      <c r="K179" s="238"/>
      <c r="L179" s="239"/>
      <c r="M179" s="172">
        <v>2.1000000000000001E-2</v>
      </c>
      <c r="O179" s="8"/>
      <c r="Q179" s="19"/>
      <c r="R179" s="173">
        <f>IF(M179&gt;0,SUM(S179+M179),"")</f>
        <v>4.1000000000000002E-2</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93" t="s">
        <v>2633</v>
      </c>
      <c r="E185" s="96">
        <f>+(C185*SUM(K20:K35))</f>
        <v>24672757.800000001</v>
      </c>
      <c r="F185" s="94"/>
      <c r="G185" s="95"/>
      <c r="H185" s="90"/>
      <c r="I185" s="92" t="s">
        <v>2632</v>
      </c>
      <c r="J185" s="178">
        <f>M179</f>
        <v>2.1000000000000001E-2</v>
      </c>
      <c r="K185" s="230" t="s">
        <v>2633</v>
      </c>
      <c r="L185" s="230"/>
      <c r="M185" s="96">
        <f>+J185*K20</f>
        <v>17270930.460000001</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26" t="s">
        <v>24</v>
      </c>
      <c r="J192" s="5" t="s">
        <v>2642</v>
      </c>
      <c r="K192" s="5"/>
      <c r="M192" s="5"/>
      <c r="N192" s="5"/>
      <c r="O192" s="8"/>
      <c r="Q192" s="148"/>
      <c r="R192" s="149"/>
      <c r="S192" s="149"/>
      <c r="T192" s="148"/>
    </row>
    <row r="193" spans="1:18" x14ac:dyDescent="0.25">
      <c r="A193" s="9"/>
      <c r="C193" s="188">
        <v>34719</v>
      </c>
      <c r="D193" s="5"/>
      <c r="E193" s="121">
        <v>19</v>
      </c>
      <c r="F193" s="5"/>
      <c r="G193" s="5"/>
      <c r="H193" s="189" t="s">
        <v>2720</v>
      </c>
      <c r="J193" s="5"/>
      <c r="K193" s="188">
        <v>35445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2721</v>
      </c>
      <c r="J211" s="27" t="s">
        <v>2627</v>
      </c>
      <c r="K211" s="142" t="s">
        <v>2723</v>
      </c>
      <c r="L211" s="21"/>
      <c r="M211" s="21"/>
      <c r="N211" s="21"/>
      <c r="O211" s="8"/>
    </row>
    <row r="212" spans="1:15" x14ac:dyDescent="0.25">
      <c r="A212" s="9"/>
      <c r="B212" s="27" t="s">
        <v>2624</v>
      </c>
      <c r="C212" s="189" t="s">
        <v>2720</v>
      </c>
      <c r="D212" s="21"/>
      <c r="G212" s="27" t="s">
        <v>2626</v>
      </c>
      <c r="H212" s="142" t="s">
        <v>2722</v>
      </c>
      <c r="J212" s="27" t="s">
        <v>2628</v>
      </c>
      <c r="K212" s="141"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 type="list" showInputMessage="1" showErrorMessage="1" xr:uid="{00000000-0002-0000-0000-000014000000}">
          <x14:formula1>
            <xm:f>Listas!$D$3:$D$5</xm:f>
          </x14:formula1>
          <xm:sqref>N48:N68 N70 N72:N107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zoomScale="70" zoomScaleNormal="70" zoomScaleSheetLayoutView="40" zoomScalePageLayoutView="40" workbookViewId="0">
      <selection activeCell="G179" sqref="G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44194.9971224537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2769</v>
      </c>
      <c r="D15" s="35"/>
      <c r="E15" s="35"/>
      <c r="F15" s="5"/>
      <c r="G15" s="32" t="s">
        <v>1168</v>
      </c>
      <c r="H15" s="105" t="s">
        <v>163</v>
      </c>
      <c r="I15" s="32" t="s">
        <v>2629</v>
      </c>
      <c r="J15" s="110" t="s">
        <v>2637</v>
      </c>
      <c r="L15" s="201" t="s">
        <v>8</v>
      </c>
      <c r="M15" s="201"/>
      <c r="N15" s="177">
        <v>0.99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90">
        <v>802018138</v>
      </c>
      <c r="C20" s="5"/>
      <c r="D20" s="162"/>
      <c r="E20" s="154" t="s">
        <v>2669</v>
      </c>
      <c r="F20" s="156" t="s">
        <v>2767</v>
      </c>
      <c r="G20" s="5"/>
      <c r="H20" s="211"/>
      <c r="I20" s="143" t="s">
        <v>163</v>
      </c>
      <c r="J20" s="144" t="s">
        <v>2770</v>
      </c>
      <c r="K20" s="145">
        <v>822425260</v>
      </c>
      <c r="L20" s="146"/>
      <c r="M20" s="146">
        <v>44561</v>
      </c>
      <c r="N20" s="129">
        <f>+(M20-L20)/30</f>
        <v>1485.3666666666666</v>
      </c>
      <c r="O20" s="132"/>
      <c r="U20" s="128"/>
      <c r="V20" s="107">
        <f ca="1">NOW()</f>
        <v>44194.9971224537</v>
      </c>
      <c r="W20" s="107">
        <f ca="1">NOW()</f>
        <v>44194.9971224537</v>
      </c>
    </row>
    <row r="21" spans="1:23" ht="30" customHeight="1" outlineLevel="1" x14ac:dyDescent="0.25">
      <c r="A21" s="9"/>
      <c r="B21" s="72"/>
      <c r="C21" s="5"/>
      <c r="D21" s="5"/>
      <c r="E21" s="5"/>
      <c r="F21" s="5"/>
      <c r="G21" s="5"/>
      <c r="H21" s="164"/>
      <c r="I21" s="143" t="s">
        <v>163</v>
      </c>
      <c r="J21" s="144" t="s">
        <v>170</v>
      </c>
      <c r="K21" s="145"/>
      <c r="L21" s="146"/>
      <c r="M21" s="146">
        <v>44561</v>
      </c>
      <c r="N21" s="129">
        <f t="shared" ref="N21:N35" si="0">+(M21-L21)/30</f>
        <v>1485.3666666666666</v>
      </c>
      <c r="O21" s="133"/>
    </row>
    <row r="22" spans="1:23" ht="30" customHeight="1" outlineLevel="1" x14ac:dyDescent="0.25">
      <c r="A22" s="9"/>
      <c r="B22" s="72"/>
      <c r="C22" s="5"/>
      <c r="D22" s="5"/>
      <c r="E22" s="5"/>
      <c r="F22" s="5"/>
      <c r="G22" s="5"/>
      <c r="H22" s="164"/>
      <c r="I22" s="143" t="s">
        <v>163</v>
      </c>
      <c r="J22" s="144" t="s">
        <v>2768</v>
      </c>
      <c r="K22" s="145"/>
      <c r="L22" s="146"/>
      <c r="M22" s="146">
        <v>44561</v>
      </c>
      <c r="N22" s="130">
        <f t="shared" si="0"/>
        <v>1485.3666666666666</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FUNDACION REY DAVID</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2771</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t="s">
        <v>2681</v>
      </c>
      <c r="C48" s="120" t="s">
        <v>31</v>
      </c>
      <c r="D48" s="117" t="s">
        <v>2728</v>
      </c>
      <c r="E48" s="192">
        <v>40192</v>
      </c>
      <c r="F48" s="192">
        <v>40543</v>
      </c>
      <c r="G48" s="166">
        <f>IF(AND(E48&lt;&gt;"",F48&lt;&gt;""),((F48-E48)/30),"")</f>
        <v>11.7</v>
      </c>
      <c r="H48" s="118" t="s">
        <v>2749</v>
      </c>
      <c r="I48" s="117" t="s">
        <v>163</v>
      </c>
      <c r="J48" s="117" t="s">
        <v>165</v>
      </c>
      <c r="K48" s="119">
        <v>242281454</v>
      </c>
      <c r="L48" s="120" t="s">
        <v>1148</v>
      </c>
      <c r="M48" s="175">
        <v>1</v>
      </c>
      <c r="N48" s="120" t="s">
        <v>27</v>
      </c>
      <c r="O48" s="120" t="s">
        <v>26</v>
      </c>
      <c r="P48" s="80"/>
    </row>
    <row r="49" spans="1:16" s="6" customFormat="1" ht="24.75" customHeight="1" x14ac:dyDescent="0.25">
      <c r="A49" s="137">
        <v>2</v>
      </c>
      <c r="B49" s="118" t="s">
        <v>2681</v>
      </c>
      <c r="C49" s="120" t="s">
        <v>31</v>
      </c>
      <c r="D49" s="117" t="s">
        <v>2729</v>
      </c>
      <c r="E49" s="192">
        <v>40561</v>
      </c>
      <c r="F49" s="192">
        <v>40908</v>
      </c>
      <c r="G49" s="166">
        <f t="shared" ref="G49:G107" si="1">IF(AND(E49&lt;&gt;"",F49&lt;&gt;""),((F49-E49)/30),"")</f>
        <v>11.566666666666666</v>
      </c>
      <c r="H49" s="193" t="s">
        <v>2750</v>
      </c>
      <c r="I49" s="117" t="s">
        <v>163</v>
      </c>
      <c r="J49" s="117" t="s">
        <v>165</v>
      </c>
      <c r="K49" s="119">
        <v>140330728</v>
      </c>
      <c r="L49" s="120" t="s">
        <v>1148</v>
      </c>
      <c r="M49" s="175">
        <v>1</v>
      </c>
      <c r="N49" s="120" t="s">
        <v>27</v>
      </c>
      <c r="O49" s="120" t="s">
        <v>26</v>
      </c>
      <c r="P49" s="80"/>
    </row>
    <row r="50" spans="1:16" s="6" customFormat="1" ht="24.75" customHeight="1" x14ac:dyDescent="0.25">
      <c r="A50" s="137">
        <v>3</v>
      </c>
      <c r="B50" s="118" t="s">
        <v>2681</v>
      </c>
      <c r="C50" s="120" t="s">
        <v>31</v>
      </c>
      <c r="D50" s="117" t="s">
        <v>2730</v>
      </c>
      <c r="E50" s="192">
        <v>40935</v>
      </c>
      <c r="F50" s="192">
        <v>41273</v>
      </c>
      <c r="G50" s="166">
        <f t="shared" si="1"/>
        <v>11.266666666666667</v>
      </c>
      <c r="H50" s="118" t="s">
        <v>2751</v>
      </c>
      <c r="I50" s="117" t="s">
        <v>163</v>
      </c>
      <c r="J50" s="117" t="s">
        <v>165</v>
      </c>
      <c r="K50" s="119">
        <v>417116474</v>
      </c>
      <c r="L50" s="120" t="s">
        <v>1148</v>
      </c>
      <c r="M50" s="175">
        <v>1</v>
      </c>
      <c r="N50" s="120" t="s">
        <v>27</v>
      </c>
      <c r="O50" s="120" t="s">
        <v>26</v>
      </c>
      <c r="P50" s="80"/>
    </row>
    <row r="51" spans="1:16" s="6" customFormat="1" ht="24.75" customHeight="1" outlineLevel="1" x14ac:dyDescent="0.25">
      <c r="A51" s="137">
        <v>4</v>
      </c>
      <c r="B51" s="118" t="s">
        <v>2681</v>
      </c>
      <c r="C51" s="120" t="s">
        <v>31</v>
      </c>
      <c r="D51" s="117" t="s">
        <v>2731</v>
      </c>
      <c r="E51" s="192">
        <v>41305</v>
      </c>
      <c r="F51" s="192">
        <v>41639</v>
      </c>
      <c r="G51" s="166">
        <f t="shared" si="1"/>
        <v>11.133333333333333</v>
      </c>
      <c r="H51" s="118" t="s">
        <v>2752</v>
      </c>
      <c r="I51" s="117" t="s">
        <v>163</v>
      </c>
      <c r="J51" s="117" t="s">
        <v>165</v>
      </c>
      <c r="K51" s="115">
        <v>786211813</v>
      </c>
      <c r="L51" s="120" t="s">
        <v>1148</v>
      </c>
      <c r="M51" s="175">
        <v>1</v>
      </c>
      <c r="N51" s="120" t="s">
        <v>27</v>
      </c>
      <c r="O51" s="120" t="s">
        <v>26</v>
      </c>
      <c r="P51" s="80"/>
    </row>
    <row r="52" spans="1:16" s="7" customFormat="1" ht="24.75" customHeight="1" outlineLevel="1" x14ac:dyDescent="0.25">
      <c r="A52" s="138">
        <v>5</v>
      </c>
      <c r="B52" s="118" t="s">
        <v>2681</v>
      </c>
      <c r="C52" s="120" t="s">
        <v>31</v>
      </c>
      <c r="D52" s="117" t="s">
        <v>2732</v>
      </c>
      <c r="E52" s="117" t="s">
        <v>2733</v>
      </c>
      <c r="F52" s="117" t="s">
        <v>2734</v>
      </c>
      <c r="G52" s="166">
        <f t="shared" si="1"/>
        <v>12.366666666666667</v>
      </c>
      <c r="H52" s="118" t="s">
        <v>2753</v>
      </c>
      <c r="I52" s="117" t="s">
        <v>163</v>
      </c>
      <c r="J52" s="117" t="s">
        <v>165</v>
      </c>
      <c r="K52" s="115">
        <v>1151448192</v>
      </c>
      <c r="L52" s="120" t="s">
        <v>1148</v>
      </c>
      <c r="M52" s="175">
        <v>1</v>
      </c>
      <c r="N52" s="120" t="s">
        <v>27</v>
      </c>
      <c r="O52" s="120" t="s">
        <v>26</v>
      </c>
      <c r="P52" s="81"/>
    </row>
    <row r="53" spans="1:16" s="7" customFormat="1" ht="24.75" customHeight="1" outlineLevel="1" x14ac:dyDescent="0.25">
      <c r="A53" s="138">
        <v>6</v>
      </c>
      <c r="B53" s="118" t="s">
        <v>2681</v>
      </c>
      <c r="C53" s="120" t="s">
        <v>31</v>
      </c>
      <c r="D53" s="117" t="s">
        <v>2735</v>
      </c>
      <c r="E53" s="117" t="s">
        <v>2734</v>
      </c>
      <c r="F53" s="117" t="s">
        <v>2736</v>
      </c>
      <c r="G53" s="166">
        <f t="shared" si="1"/>
        <v>11.166666666666666</v>
      </c>
      <c r="H53" s="118" t="s">
        <v>2754</v>
      </c>
      <c r="I53" s="117" t="s">
        <v>163</v>
      </c>
      <c r="J53" s="117" t="s">
        <v>165</v>
      </c>
      <c r="K53" s="115">
        <v>1109240264</v>
      </c>
      <c r="L53" s="120" t="s">
        <v>1148</v>
      </c>
      <c r="M53" s="175">
        <v>1</v>
      </c>
      <c r="N53" s="120" t="s">
        <v>27</v>
      </c>
      <c r="O53" s="120" t="s">
        <v>26</v>
      </c>
      <c r="P53" s="81"/>
    </row>
    <row r="54" spans="1:16" s="7" customFormat="1" ht="24.75" customHeight="1" outlineLevel="1" x14ac:dyDescent="0.25">
      <c r="A54" s="138">
        <v>7</v>
      </c>
      <c r="B54" s="118" t="s">
        <v>2681</v>
      </c>
      <c r="C54" s="120" t="s">
        <v>31</v>
      </c>
      <c r="D54" s="117" t="s">
        <v>2737</v>
      </c>
      <c r="E54" s="117" t="s">
        <v>2738</v>
      </c>
      <c r="F54" s="117" t="s">
        <v>2739</v>
      </c>
      <c r="G54" s="166">
        <f t="shared" si="1"/>
        <v>9.1666666666666661</v>
      </c>
      <c r="H54" s="118" t="s">
        <v>2755</v>
      </c>
      <c r="I54" s="117" t="s">
        <v>163</v>
      </c>
      <c r="J54" s="117" t="s">
        <v>165</v>
      </c>
      <c r="K54" s="115">
        <v>927830259</v>
      </c>
      <c r="L54" s="120" t="s">
        <v>1148</v>
      </c>
      <c r="M54" s="175">
        <v>1</v>
      </c>
      <c r="N54" s="120" t="s">
        <v>27</v>
      </c>
      <c r="O54" s="120" t="s">
        <v>26</v>
      </c>
      <c r="P54" s="81"/>
    </row>
    <row r="55" spans="1:16" s="7" customFormat="1" ht="24.75" customHeight="1" outlineLevel="1" x14ac:dyDescent="0.25">
      <c r="A55" s="138">
        <v>8</v>
      </c>
      <c r="B55" s="118" t="s">
        <v>2681</v>
      </c>
      <c r="C55" s="120" t="s">
        <v>31</v>
      </c>
      <c r="D55" s="117" t="s">
        <v>2740</v>
      </c>
      <c r="E55" s="117" t="s">
        <v>2741</v>
      </c>
      <c r="F55" s="117" t="s">
        <v>2742</v>
      </c>
      <c r="G55" s="166">
        <f t="shared" si="1"/>
        <v>21.233333333333334</v>
      </c>
      <c r="H55" s="118" t="s">
        <v>2756</v>
      </c>
      <c r="I55" s="117" t="s">
        <v>163</v>
      </c>
      <c r="J55" s="117" t="s">
        <v>165</v>
      </c>
      <c r="K55" s="119">
        <v>3994239170</v>
      </c>
      <c r="L55" s="120" t="s">
        <v>1148</v>
      </c>
      <c r="M55" s="175">
        <v>1</v>
      </c>
      <c r="N55" s="120" t="s">
        <v>27</v>
      </c>
      <c r="O55" s="120" t="s">
        <v>26</v>
      </c>
      <c r="P55" s="81"/>
    </row>
    <row r="56" spans="1:16" s="7" customFormat="1" ht="24.75" customHeight="1" outlineLevel="1" x14ac:dyDescent="0.25">
      <c r="A56" s="138">
        <v>9</v>
      </c>
      <c r="B56" s="118" t="s">
        <v>2681</v>
      </c>
      <c r="C56" s="120" t="s">
        <v>31</v>
      </c>
      <c r="D56" s="117" t="s">
        <v>2743</v>
      </c>
      <c r="E56" s="117" t="s">
        <v>2744</v>
      </c>
      <c r="F56" s="117" t="s">
        <v>2745</v>
      </c>
      <c r="G56" s="166">
        <f t="shared" si="1"/>
        <v>4.5333333333333332</v>
      </c>
      <c r="H56" s="118" t="s">
        <v>2757</v>
      </c>
      <c r="I56" s="117" t="s">
        <v>163</v>
      </c>
      <c r="J56" s="117" t="s">
        <v>165</v>
      </c>
      <c r="K56" s="119">
        <v>924330496</v>
      </c>
      <c r="L56" s="120" t="s">
        <v>1148</v>
      </c>
      <c r="M56" s="175">
        <v>1</v>
      </c>
      <c r="N56" s="120" t="s">
        <v>27</v>
      </c>
      <c r="O56" s="120" t="s">
        <v>26</v>
      </c>
      <c r="P56" s="81"/>
    </row>
    <row r="57" spans="1:16" s="7" customFormat="1" ht="24.75" customHeight="1" outlineLevel="1" x14ac:dyDescent="0.25">
      <c r="A57" s="138">
        <v>10</v>
      </c>
      <c r="B57" s="118" t="s">
        <v>2681</v>
      </c>
      <c r="C57" s="120" t="s">
        <v>31</v>
      </c>
      <c r="D57" s="117" t="s">
        <v>2746</v>
      </c>
      <c r="E57" s="117" t="s">
        <v>2745</v>
      </c>
      <c r="F57" s="117" t="s">
        <v>2747</v>
      </c>
      <c r="G57" s="166">
        <f t="shared" si="1"/>
        <v>15.733333333333333</v>
      </c>
      <c r="H57" s="118" t="s">
        <v>2758</v>
      </c>
      <c r="I57" s="117" t="s">
        <v>163</v>
      </c>
      <c r="J57" s="117" t="s">
        <v>165</v>
      </c>
      <c r="K57" s="119">
        <v>3007335397</v>
      </c>
      <c r="L57" s="120" t="s">
        <v>1148</v>
      </c>
      <c r="M57" s="175">
        <v>1</v>
      </c>
      <c r="N57" s="120" t="s">
        <v>27</v>
      </c>
      <c r="O57" s="120" t="s">
        <v>1148</v>
      </c>
      <c r="P57" s="81"/>
    </row>
    <row r="58" spans="1:16" s="7" customFormat="1" ht="24.75" customHeight="1" outlineLevel="1" x14ac:dyDescent="0.25">
      <c r="A58" s="138">
        <v>11</v>
      </c>
      <c r="B58" s="118" t="s">
        <v>2681</v>
      </c>
      <c r="C58" s="120" t="s">
        <v>31</v>
      </c>
      <c r="D58" s="117" t="s">
        <v>2748</v>
      </c>
      <c r="E58" s="117">
        <v>43922</v>
      </c>
      <c r="F58" s="139">
        <v>44165</v>
      </c>
      <c r="G58" s="166">
        <f t="shared" si="1"/>
        <v>8.1</v>
      </c>
      <c r="H58" s="118" t="s">
        <v>2759</v>
      </c>
      <c r="I58" s="117" t="s">
        <v>163</v>
      </c>
      <c r="J58" s="117" t="s">
        <v>165</v>
      </c>
      <c r="K58" s="119">
        <v>1994721387</v>
      </c>
      <c r="L58" s="120" t="s">
        <v>1148</v>
      </c>
      <c r="M58" s="175">
        <v>1</v>
      </c>
      <c r="N58" s="120" t="s">
        <v>27</v>
      </c>
      <c r="O58" s="120" t="s">
        <v>1148</v>
      </c>
      <c r="P58" s="81"/>
    </row>
    <row r="59" spans="1:16" s="7" customFormat="1" ht="24.75" customHeight="1" outlineLevel="1" x14ac:dyDescent="0.25">
      <c r="A59" s="138">
        <v>12</v>
      </c>
      <c r="B59" s="118"/>
      <c r="C59" s="120"/>
      <c r="D59" s="117"/>
      <c r="E59" s="117"/>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t="s">
        <v>2760</v>
      </c>
      <c r="E114" s="139">
        <v>44180</v>
      </c>
      <c r="F114" s="139">
        <v>44773</v>
      </c>
      <c r="G114" s="166">
        <f>IF(AND(E114&lt;&gt;"",F114&lt;&gt;""),((F114-E114)/30),"")</f>
        <v>19.766666666666666</v>
      </c>
      <c r="H114" s="118" t="s">
        <v>2761</v>
      </c>
      <c r="I114" s="117" t="s">
        <v>163</v>
      </c>
      <c r="J114" s="117" t="s">
        <v>165</v>
      </c>
      <c r="K114" s="119">
        <v>4837749466</v>
      </c>
      <c r="L114" s="102">
        <f>+IF(AND(K114&gt;0,O114="Ejecución"),(K114/877802)*Tabla283[[#This Row],[% participación]],IF(AND(K114&gt;0,O114&lt;&gt;"Ejecución"),"-",""))</f>
        <v>5511.208069701368</v>
      </c>
      <c r="M114" s="120" t="s">
        <v>1148</v>
      </c>
      <c r="N114" s="175">
        <v>1</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+IF(AND(K115&gt;0,O115="Ejecución"),(K115/877802)*Tabla283[[#This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+IF(AND(K116&gt;0,O116="Ejecución"),(K116/877802)*Tabla283[[#This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+IF(AND(K117&gt;0,O117="Ejecución"),(K117/877802)*Tabla283[[#This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+IF(AND(K118&gt;0,O118="Ejecución"),(K118/877802)*Tabla283[[#This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+IF(AND(K119&gt;0,O119="Ejecución"),(K119/877802)*Tabla283[[#This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+IF(AND(K120&gt;0,O120="Ejecución"),(K120/877802)*Tabla283[[#This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+IF(AND(K121&gt;0,O121="Ejecución"),(K121/877802)*Tabla283[[#This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+IF(AND(K122&gt;0,O122="Ejecución"),(K122/877802)*Tabla283[[#This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+IF(AND(K123&gt;0,O123="Ejecución"),(K123/877802)*Tabla283[[#This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+IF(AND(K124&gt;0,O124="Ejecución"),(K124/877802)*Tabla283[[#This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+IF(AND(K125&gt;0,O125="Ejecución"),(K125/877802)*Tabla283[[#This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+IF(AND(K126&gt;0,O126="Ejecución"),(K126/877802)*Tabla283[[#This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+IF(AND(K127&gt;0,O127="Ejecución"),(K127/877802)*Tabla283[[#This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+IF(AND(K128&gt;0,O128="Ejecución"),(K128/877802)*Tabla283[[#This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+IF(AND(K129&gt;0,O129="Ejecución"),(K129/877802)*Tabla283[[#This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+IF(AND(K130&gt;0,O130="Ejecución"),(K130/877802)*Tabla283[[#This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+IF(AND(K131&gt;0,O131="Ejecución"),(K131/877802)*Tabla283[[#This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+IF(AND(K132&gt;0,O132="Ejecución"),(K132/877802)*Tabla283[[#This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+IF(AND(K133&gt;0,O133="Ejecución"),(K133/877802)*Tabla283[[#This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+IF(AND(K134&gt;0,O134="Ejecución"),(K134/877802)*Tabla283[[#This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+IF(AND(K135&gt;0,O135="Ejecución"),(K135/877802)*Tabla283[[#This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+IF(AND(K136&gt;0,O136="Ejecución"),(K136/877802)*Tabla283[[#This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+IF(AND(K137&gt;0,O137="Ejecución"),(K137/877802)*Tabla283[[#This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+IF(AND(K138&gt;0,O138="Ejecución"),(K138/877802)*Tabla283[[#This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+IF(AND(K139&gt;0,O139="Ejecución"),(K139/877802)*Tabla283[[#This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+IF(AND(K140&gt;0,O140="Ejecución"),(K140/877802)*Tabla283[[#This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+IF(AND(K141&gt;0,O141="Ejecución"),(K141/877802)*Tabla283[[#This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+IF(AND(K142&gt;0,O142="Ejecución"),(K142/877802)*Tabla283[[#This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+IF(AND(K143&gt;0,O143="Ejecución"),(K143/877802)*Tabla283[[#This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+IF(AND(K144&gt;0,O144="Ejecución"),(K144/877802)*Tabla283[[#This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+IF(AND(K145&gt;0,O145="Ejecución"),(K145/877802)*Tabla283[[#This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+IF(AND(K146&gt;0,O146="Ejecución"),(K146/877802)*Tabla283[[#This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+IF(AND(K147&gt;0,O147="Ejecución"),(K147/877802)*Tabla283[[#This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+IF(AND(K148&gt;0,O148="Ejecución"),(K148/877802)*Tabla283[[#This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+IF(AND(K149&gt;0,O149="Ejecución"),(K149/877802)*Tabla283[[#This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+IF(AND(K150&gt;0,O150="Ejecución"),(K150/877802)*Tabla283[[#This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+IF(AND(K151&gt;0,O151="Ejecución"),(K151/877802)*Tabla283[[#This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+IF(AND(K152&gt;0,O152="Ejecución"),(K152/877802)*Tabla283[[#This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+IF(AND(K153&gt;0,O153="Ejecución"),(K153/877802)*Tabla283[[#This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+IF(AND(K154&gt;0,O154="Ejecución"),(K154/877802)*Tabla283[[#This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+IF(AND(K155&gt;0,O155="Ejecución"),(K155/877802)*Tabla283[[#This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+IF(AND(K156&gt;0,O156="Ejecución"),(K156/877802)*Tabla283[[#This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+IF(AND(K157&gt;0,O157="Ejecución"),(K157/877802)*Tabla283[[#This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+IF(AND(K158&gt;0,O158="Ejecución"),(K158/877802)*Tabla283[[#This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+IF(AND(K159&gt;0,O159="Ejecución"),(K159/877802)*Tabla283[[#This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+IF(AND(K160&gt;0,O160="Ejecución"),(K160/877802)*Tabla283[[#This Row],[% participación]],IF(AND(K160&gt;0,O160&lt;&gt;"Ejecución"),"-",""))</f>
        <v/>
      </c>
      <c r="M160" s="120"/>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25" x14ac:dyDescent="0.25">
      <c r="A179" s="9"/>
      <c r="B179" s="229" t="s">
        <v>2670</v>
      </c>
      <c r="C179" s="229"/>
      <c r="D179" s="229"/>
      <c r="E179" s="24">
        <v>0.02</v>
      </c>
      <c r="F179" s="172">
        <v>0.01</v>
      </c>
      <c r="G179" s="173">
        <f>IF(F179&gt;0,SUM(E179+F179),"")</f>
        <v>0.03</v>
      </c>
      <c r="H179" s="5"/>
      <c r="I179" s="220" t="s">
        <v>2674</v>
      </c>
      <c r="J179" s="221"/>
      <c r="K179" s="221"/>
      <c r="L179" s="222"/>
      <c r="M179" s="172">
        <v>2.1000000000000001E-2</v>
      </c>
      <c r="O179" s="8"/>
      <c r="Q179" s="19"/>
      <c r="R179" s="19"/>
      <c r="S179" s="173">
        <f>IF(M179&gt;0,SUM(L179+M179),"")</f>
        <v>2.1000000000000001E-2</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0.03</v>
      </c>
      <c r="D185" s="163" t="s">
        <v>2633</v>
      </c>
      <c r="E185" s="96">
        <f>+(C185*SUM(K20:K35))</f>
        <v>24672757.800000001</v>
      </c>
      <c r="F185" s="94"/>
      <c r="G185" s="95"/>
      <c r="H185" s="90"/>
      <c r="I185" s="92" t="s">
        <v>2632</v>
      </c>
      <c r="J185" s="178">
        <f>M179</f>
        <v>2.1000000000000001E-2</v>
      </c>
      <c r="K185" s="230" t="s">
        <v>2633</v>
      </c>
      <c r="L185" s="230"/>
      <c r="M185" s="96">
        <f>+J185*K20</f>
        <v>17270930.460000001</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50"/>
      <c r="Q192" s="148"/>
      <c r="R192" s="149"/>
      <c r="S192" s="149"/>
      <c r="T192" s="148"/>
    </row>
    <row r="193" spans="1:18" x14ac:dyDescent="0.25">
      <c r="A193" s="9"/>
      <c r="C193" s="188">
        <v>42319</v>
      </c>
      <c r="D193" s="5"/>
      <c r="E193" s="191">
        <v>1876</v>
      </c>
      <c r="F193" s="5"/>
      <c r="G193" s="5"/>
      <c r="H193" s="191" t="s">
        <v>2762</v>
      </c>
      <c r="J193" s="5"/>
      <c r="K193" s="188">
        <v>40192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94" t="s">
        <v>2763</v>
      </c>
      <c r="J211" s="27" t="s">
        <v>2627</v>
      </c>
      <c r="K211" s="191" t="s">
        <v>2765</v>
      </c>
      <c r="L211" s="21"/>
      <c r="M211" s="21"/>
      <c r="N211" s="21"/>
      <c r="O211" s="8"/>
    </row>
    <row r="212" spans="1:15" x14ac:dyDescent="0.25">
      <c r="A212" s="9"/>
      <c r="B212" s="27" t="s">
        <v>2624</v>
      </c>
      <c r="C212" s="191" t="s">
        <v>2762</v>
      </c>
      <c r="D212" s="21"/>
      <c r="G212" s="27" t="s">
        <v>2626</v>
      </c>
      <c r="H212" s="194" t="s">
        <v>2764</v>
      </c>
      <c r="J212" s="27" t="s">
        <v>2628</v>
      </c>
      <c r="K212" s="191" t="s">
        <v>2766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44194.9971224537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01" t="s">
        <v>8</v>
      </c>
      <c r="M15" s="201"/>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11"/>
      <c r="I20" s="143"/>
      <c r="J20" s="144"/>
      <c r="K20" s="145"/>
      <c r="L20" s="146"/>
      <c r="M20" s="146"/>
      <c r="N20" s="129">
        <f>+(M20-L20)/30</f>
        <v>0</v>
      </c>
      <c r="O20" s="132"/>
      <c r="U20" s="128"/>
      <c r="V20" s="107">
        <f ca="1">NOW()</f>
        <v>44194.9971224537</v>
      </c>
      <c r="W20" s="107">
        <f ca="1">NOW()</f>
        <v>44194.9971224537</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e">
        <f>VLOOKUP(B20,EAS!A2:B1439,2,0)</f>
        <v>#N/A</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+IF(AND(K114&gt;0,O114="Ejecución"),(K114/877802)*Tabla286[[#This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+IF(AND(K115&gt;0,O115="Ejecución"),(K115/877802)*Tabla286[[#This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+IF(AND(K116&gt;0,O116="Ejecución"),(K116/877802)*Tabla286[[#This Row],[% participación]],IF(AND(K116&gt;0,O116&lt;&gt;"Ejecución"),"-",""))</f>
        <v/>
      </c>
      <c r="M116" s="120"/>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+IF(AND(K117&gt;0,O117="Ejecución"),(K117/877802)*Tabla286[[#This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+IF(AND(K118&gt;0,O118="Ejecución"),(K118/877802)*Tabla286[[#This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+IF(AND(K119&gt;0,O119="Ejecución"),(K119/877802)*Tabla286[[#This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+IF(AND(K120&gt;0,O120="Ejecución"),(K120/877802)*Tabla286[[#This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+IF(AND(K121&gt;0,O121="Ejecución"),(K121/877802)*Tabla286[[#This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+IF(AND(K122&gt;0,O122="Ejecución"),(K122/877802)*Tabla286[[#This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+IF(AND(K123&gt;0,O123="Ejecución"),(K123/877802)*Tabla286[[#This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+IF(AND(K124&gt;0,O124="Ejecución"),(K124/877802)*Tabla286[[#This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+IF(AND(K125&gt;0,O125="Ejecución"),(K125/877802)*Tabla286[[#This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+IF(AND(K126&gt;0,O126="Ejecución"),(K126/877802)*Tabla286[[#This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+IF(AND(K127&gt;0,O127="Ejecución"),(K127/877802)*Tabla286[[#This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+IF(AND(K128&gt;0,O128="Ejecución"),(K128/877802)*Tabla286[[#This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+IF(AND(K129&gt;0,O129="Ejecución"),(K129/877802)*Tabla286[[#This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+IF(AND(K130&gt;0,O130="Ejecución"),(K130/877802)*Tabla286[[#This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+IF(AND(K131&gt;0,O131="Ejecución"),(K131/877802)*Tabla286[[#This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+IF(AND(K132&gt;0,O132="Ejecución"),(K132/877802)*Tabla286[[#This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+IF(AND(K133&gt;0,O133="Ejecución"),(K133/877802)*Tabla286[[#This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+IF(AND(K134&gt;0,O134="Ejecución"),(K134/877802)*Tabla286[[#This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IF(AND(E135&lt;&gt;"",F135&lt;&gt;""),((F135-E135)/30),"")</f>
        <v/>
      </c>
      <c r="H135" s="118"/>
      <c r="I135" s="117"/>
      <c r="J135" s="117"/>
      <c r="K135" s="68"/>
      <c r="L135" s="102" t="str">
        <f>+IF(AND(K135&gt;0,O135="Ejecución"),(K135/877802)*Tabla286[[#This Row],[% participación]],IF(AND(K135&gt;0,O135&lt;&gt;"Ejecución"),"-",""))</f>
        <v/>
      </c>
      <c r="M135" s="120"/>
      <c r="N135" s="175" t="str">
        <f>+IF(M134="No",1,IF(M134="Si","Ingrese %",""))</f>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+IF(AND(K136&gt;0,O136="Ejecución"),(K136/877802)*Tabla286[[#This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+IF(AND(K137&gt;0,O137="Ejecución"),(K137/877802)*Tabla286[[#This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+IF(AND(K138&gt;0,O138="Ejecución"),(K138/877802)*Tabla286[[#This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+IF(AND(K139&gt;0,O139="Ejecución"),(K139/877802)*Tabla286[[#This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+IF(AND(K140&gt;0,O140="Ejecución"),(K140/877802)*Tabla286[[#This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+IF(AND(K141&gt;0,O141="Ejecución"),(K141/877802)*Tabla286[[#This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+IF(AND(K142&gt;0,O142="Ejecución"),(K142/877802)*Tabla286[[#This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+IF(AND(K143&gt;0,O143="Ejecución"),(K143/877802)*Tabla286[[#This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+IF(AND(K144&gt;0,O144="Ejecución"),(K144/877802)*Tabla286[[#This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+IF(AND(K145&gt;0,O145="Ejecución"),(K145/877802)*Tabla286[[#This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+IF(AND(K146&gt;0,O146="Ejecución"),(K146/877802)*Tabla286[[#This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+IF(AND(K147&gt;0,O147="Ejecución"),(K147/877802)*Tabla286[[#This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+IF(AND(K148&gt;0,O148="Ejecución"),(K148/877802)*Tabla286[[#This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+IF(AND(K149&gt;0,O149="Ejecución"),(K149/877802)*Tabla286[[#This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+IF(AND(K150&gt;0,O150="Ejecución"),(K150/877802)*Tabla286[[#This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+IF(AND(K151&gt;0,O151="Ejecución"),(K151/877802)*Tabla286[[#This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+IF(AND(K152&gt;0,O152="Ejecución"),(K152/877802)*Tabla286[[#This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+IF(AND(K153&gt;0,O153="Ejecución"),(K153/877802)*Tabla286[[#This Row],[% participación]],IF(AND(K153&gt;0,O153&lt;&gt;"Ejecución"),"-",""))</f>
        <v/>
      </c>
      <c r="M153" s="120"/>
      <c r="N153" s="175"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+IF(AND(K154&gt;0,O154="Ejecución"),(K154/877802)*Tabla286[[#This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+IF(AND(K155&gt;0,O155="Ejecución"),(K155/877802)*Tabla286[[#This Row],[% participación]],IF(AND(K155&gt;0,O155&lt;&gt;"Ejecución"),"-",""))</f>
        <v/>
      </c>
      <c r="M155" s="120"/>
      <c r="N155" s="175"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+IF(AND(K156&gt;0,O156="Ejecución"),(K156/877802)*Tabla286[[#This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+IF(AND(K157&gt;0,O157="Ejecución"),(K157/877802)*Tabla286[[#This Row],[% participación]],IF(AND(K157&gt;0,O157&lt;&gt;"Ejecución"),"-",""))</f>
        <v/>
      </c>
      <c r="M157" s="120"/>
      <c r="N157" s="175"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+IF(AND(K158&gt;0,O158="Ejecución"),(K158/877802)*Tabla286[[#This Row],[% participación]],IF(AND(K158&gt;0,O158&lt;&gt;"Ejecución"),"-",""))</f>
        <v/>
      </c>
      <c r="M158" s="120"/>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58"/>
      <c r="S175" s="19"/>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25" x14ac:dyDescent="0.25">
      <c r="A177" s="9"/>
      <c r="B177" s="229" t="s">
        <v>2670</v>
      </c>
      <c r="C177" s="229"/>
      <c r="D177" s="229"/>
      <c r="E177" s="24">
        <v>0.02</v>
      </c>
      <c r="F177" s="172"/>
      <c r="G177" s="173" t="str">
        <f>IF(F177&gt;0,SUM(E177+F177),"")</f>
        <v/>
      </c>
      <c r="H177" s="5"/>
      <c r="I177" s="220" t="s">
        <v>2674</v>
      </c>
      <c r="J177" s="221"/>
      <c r="K177" s="221"/>
      <c r="L177" s="222"/>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30" t="s">
        <v>2633</v>
      </c>
      <c r="L183" s="230"/>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44194.9971224537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01" t="s">
        <v>8</v>
      </c>
      <c r="M15" s="201"/>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11"/>
      <c r="I20" s="143"/>
      <c r="J20" s="144"/>
      <c r="K20" s="145"/>
      <c r="L20" s="146"/>
      <c r="M20" s="146"/>
      <c r="N20" s="129">
        <f>+(M20-L20)/30</f>
        <v>0</v>
      </c>
      <c r="O20" s="132"/>
      <c r="U20" s="128"/>
      <c r="V20" s="107">
        <f ca="1">NOW()</f>
        <v>44194.9971224537</v>
      </c>
      <c r="W20" s="107">
        <f ca="1">NOW()</f>
        <v>44194.9971224537</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e">
        <f>VLOOKUP(B20,EAS!A2:B1439,2,0)</f>
        <v>#N/A</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4"/>
      <c r="N107" s="120"/>
      <c r="O107" s="120"/>
      <c r="P107" s="81"/>
    </row>
    <row r="108" spans="1:16" ht="29.45" customHeight="1" thickBot="1" x14ac:dyDescent="0.3">
      <c r="O108" s="179"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+IF(AND(K114&gt;0,O114="Ejecución"),(K114/877802)*Tabla289[[#This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+IF(AND(K115&gt;0,O115="Ejecución"),(K115/877802)*Tabla289[[#This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+IF(AND(K116&gt;0,O116="Ejecución"),(K116/877802)*Tabla289[[#This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+IF(AND(K117&gt;0,O117="Ejecución"),(K117/877802)*Tabla289[[#This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+IF(AND(K118&gt;0,O118="Ejecución"),(K118/877802)*Tabla289[[#This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+IF(AND(K119&gt;0,O119="Ejecución"),(K119/877802)*Tabla289[[#This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+IF(AND(K120&gt;0,O120="Ejecución"),(K120/877802)*Tabla289[[#This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+IF(AND(K121&gt;0,O121="Ejecución"),(K121/877802)*Tabla289[[#This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+IF(AND(K122&gt;0,O122="Ejecución"),(K122/877802)*Tabla289[[#This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+IF(AND(K123&gt;0,O123="Ejecución"),(K123/877802)*Tabla289[[#This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+IF(AND(K124&gt;0,O124="Ejecución"),(K124/877802)*Tabla289[[#This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+IF(AND(K125&gt;0,O125="Ejecución"),(K125/877802)*Tabla289[[#This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+IF(AND(K126&gt;0,O126="Ejecución"),(K126/877802)*Tabla289[[#This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+IF(AND(K127&gt;0,O127="Ejecución"),(K127/877802)*Tabla289[[#This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+IF(AND(K128&gt;0,O128="Ejecución"),(K128/877802)*Tabla289[[#This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+IF(AND(K129&gt;0,O129="Ejecución"),(K129/877802)*Tabla289[[#This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+IF(AND(K130&gt;0,O130="Ejecución"),(K130/877802)*Tabla289[[#This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+IF(AND(K131&gt;0,O131="Ejecución"),(K131/877802)*Tabla289[[#This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+IF(AND(K132&gt;0,O132="Ejecución"),(K132/877802)*Tabla289[[#This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+IF(AND(K133&gt;0,O133="Ejecución"),(K133/877802)*Tabla289[[#This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+IF(AND(K134&gt;0,O134="Ejecución"),(K134/877802)*Tabla289[[#This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+IF(AND(K135&gt;0,O135="Ejecución"),(K135/877802)*Tabla289[[#This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+IF(AND(K136&gt;0,O136="Ejecución"),(K136/877802)*Tabla289[[#This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+IF(AND(K137&gt;0,O137="Ejecución"),(K137/877802)*Tabla289[[#This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+IF(AND(K138&gt;0,O138="Ejecución"),(K138/877802)*Tabla289[[#This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+IF(AND(K139&gt;0,O139="Ejecución"),(K139/877802)*Tabla289[[#This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+IF(AND(K140&gt;0,O140="Ejecución"),(K140/877802)*Tabla289[[#This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+IF(AND(K141&gt;0,O141="Ejecución"),(K141/877802)*Tabla289[[#This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+IF(AND(K142&gt;0,O142="Ejecución"),(K142/877802)*Tabla289[[#This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+IF(AND(K143&gt;0,O143="Ejecución"),(K143/877802)*Tabla289[[#This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+IF(AND(K144&gt;0,O144="Ejecución"),(K144/877802)*Tabla289[[#This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+IF(AND(K145&gt;0,O145="Ejecución"),(K145/877802)*Tabla289[[#This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+IF(AND(K146&gt;0,O146="Ejecución"),(K146/877802)*Tabla289[[#This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+IF(AND(K147&gt;0,O147="Ejecución"),(K147/877802)*Tabla289[[#This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+IF(AND(K148&gt;0,O148="Ejecución"),(K148/877802)*Tabla289[[#This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+IF(AND(K149&gt;0,O149="Ejecución"),(K149/877802)*Tabla289[[#This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+IF(AND(K150&gt;0,O150="Ejecución"),(K150/877802)*Tabla289[[#This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+IF(AND(K151&gt;0,O151="Ejecución"),(K151/877802)*Tabla289[[#This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+IF(AND(K152&gt;0,O152="Ejecución"),(K152/877802)*Tabla289[[#This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+IF(AND(K153&gt;0,O153="Ejecución"),(K153/877802)*Tabla289[[#This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+IF(AND(K154&gt;0,O154="Ejecución"),(K154/877802)*Tabla289[[#This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+IF(AND(K155&gt;0,O155="Ejecución"),(K155/877802)*Tabla289[[#This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+IF(AND(K156&gt;0,O156="Ejecución"),(K156/877802)*Tabla289[[#This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+IF(AND(K157&gt;0,O157="Ejecución"),(K157/877802)*Tabla289[[#This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+IF(AND(K158&gt;0,O158="Ejecución"),(K158/877802)*Tabla289[[#This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+IF(AND(K159&gt;0,O159="Ejecución"),(K159/877802)*Tabla289[[#This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+IF(AND(K160&gt;0,O160="Ejecución"),(K160/877802)*Tabla289[[#This Row],[% participación]],IF(AND(K160&gt;0,O160&lt;&gt;"Ejecución"),"-",""))</f>
        <v/>
      </c>
      <c r="M160" s="120"/>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58"/>
      <c r="S177" s="19"/>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25" x14ac:dyDescent="0.25">
      <c r="A179" s="9"/>
      <c r="B179" s="229" t="s">
        <v>2670</v>
      </c>
      <c r="C179" s="229"/>
      <c r="D179" s="229"/>
      <c r="E179" s="24">
        <v>0.02</v>
      </c>
      <c r="F179" s="172"/>
      <c r="G179" s="173" t="str">
        <f>IF(F179&gt;0,SUM(E179+F179),"")</f>
        <v/>
      </c>
      <c r="H179" s="5"/>
      <c r="I179" s="220" t="s">
        <v>2674</v>
      </c>
      <c r="J179" s="221"/>
      <c r="K179" s="221"/>
      <c r="L179" s="222"/>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30" t="s">
        <v>2633</v>
      </c>
      <c r="L185" s="230"/>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44194.9971224537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01" t="s">
        <v>8</v>
      </c>
      <c r="M15" s="201"/>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11"/>
      <c r="I20" s="143"/>
      <c r="J20" s="144"/>
      <c r="K20" s="145"/>
      <c r="L20" s="146"/>
      <c r="M20" s="146"/>
      <c r="N20" s="129">
        <f>+(M20-L20)/30</f>
        <v>0</v>
      </c>
      <c r="O20" s="132"/>
      <c r="U20" s="128"/>
      <c r="V20" s="107">
        <f ca="1">NOW()</f>
        <v>44194.9971224537</v>
      </c>
      <c r="W20" s="107">
        <f ca="1">NOW()</f>
        <v>44194.9971224537</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e">
        <f>VLOOKUP(B20,EAS!A2:B1439,2,0)</f>
        <v>#N/A</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si="1"/>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1"/>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1"/>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1"/>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1"/>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1"/>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1"/>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1"/>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1"/>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1"/>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1"/>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ref="G78:G92" si="2">IF(AND(E78&lt;&gt;"",F78&lt;&gt;""),((F78-E78)/30),"")</f>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2"/>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2"/>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2"/>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2"/>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2"/>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2"/>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2"/>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2"/>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IF(AND(E91&lt;&gt;"",F91&lt;&gt;""),((F91-E91)/30),"")</f>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+IF(AND(K114&gt;0,O114="Ejecución"),(K114/877802)*Tabla2812[[#This Row],[% participación]],IF(AND(K114&gt;0,O114&lt;&gt;"Ejecución"),"-",""))</f>
        <v/>
      </c>
      <c r="M114" s="120"/>
      <c r="N114" s="114" t="str">
        <f>+IF(M142="No",1,IF(M142="Si","Ingrese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+IF(AND(K115&gt;0,O115="Ejecución"),(K115/877802)*Tabla2812[[#This Row],[% participación]],IF(AND(K115&gt;0,O115&lt;&gt;"Ejecución"),"-",""))</f>
        <v/>
      </c>
      <c r="M115" s="120"/>
      <c r="N115" s="114" t="str">
        <f>+IF(M142="No",1,IF(M142="Si","Ingrese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+IF(AND(K116&gt;0,O116="Ejecución"),(K116/877802)*Tabla2812[[#This Row],[% participación]],IF(AND(K116&gt;0,O116&lt;&gt;"Ejecución"),"-",""))</f>
        <v/>
      </c>
      <c r="M116" s="120"/>
      <c r="N116" s="114"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+IF(AND(K117&gt;0,O117="Ejecución"),(K117/877802)*Tabla2812[[#This Row],[% participación]],IF(AND(K117&gt;0,O117&lt;&gt;"Ejecución"),"-",""))</f>
        <v/>
      </c>
      <c r="M117" s="120"/>
      <c r="N117" s="114"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+IF(AND(K118&gt;0,O118="Ejecución"),(K118/877802)*Tabla2812[[#This Row],[% participación]],IF(AND(K118&gt;0,O118&lt;&gt;"Ejecución"),"-",""))</f>
        <v/>
      </c>
      <c r="M118" s="120"/>
      <c r="N118" s="114"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+IF(AND(K119&gt;0,O119="Ejecución"),(K119/877802)*Tabla2812[[#This Row],[% participación]],IF(AND(K119&gt;0,O119&lt;&gt;"Ejecución"),"-",""))</f>
        <v/>
      </c>
      <c r="M119" s="120"/>
      <c r="N119" s="114"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+IF(AND(K120&gt;0,O120="Ejecución"),(K120/877802)*Tabla2812[[#This Row],[% participación]],IF(AND(K120&gt;0,O120&lt;&gt;"Ejecución"),"-",""))</f>
        <v/>
      </c>
      <c r="M120" s="120"/>
      <c r="N120" s="114"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+IF(AND(K121&gt;0,O121="Ejecución"),(K121/877802)*Tabla2812[[#This Row],[% participación]],IF(AND(K121&gt;0,O121&lt;&gt;"Ejecución"),"-",""))</f>
        <v/>
      </c>
      <c r="M121" s="120"/>
      <c r="N121" s="114"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+IF(AND(K122&gt;0,O122="Ejecución"),(K122/877802)*Tabla2812[[#This Row],[% participación]],IF(AND(K122&gt;0,O122&lt;&gt;"Ejecución"),"-",""))</f>
        <v/>
      </c>
      <c r="M122" s="120"/>
      <c r="N122" s="114"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+IF(AND(K123&gt;0,O123="Ejecución"),(K123/877802)*Tabla2812[[#This Row],[% participación]],IF(AND(K123&gt;0,O123&lt;&gt;"Ejecución"),"-",""))</f>
        <v/>
      </c>
      <c r="M123" s="120"/>
      <c r="N123" s="114"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+IF(AND(K124&gt;0,O124="Ejecución"),(K124/877802)*Tabla2812[[#This Row],[% participación]],IF(AND(K124&gt;0,O124&lt;&gt;"Ejecución"),"-",""))</f>
        <v/>
      </c>
      <c r="M124" s="120"/>
      <c r="N124" s="114"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+IF(AND(K125&gt;0,O125="Ejecución"),(K125/877802)*Tabla2812[[#This Row],[% participación]],IF(AND(K125&gt;0,O125&lt;&gt;"Ejecución"),"-",""))</f>
        <v/>
      </c>
      <c r="M125" s="120"/>
      <c r="N125" s="114"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+IF(AND(K126&gt;0,O126="Ejecución"),(K126/877802)*Tabla2812[[#This Row],[% participación]],IF(AND(K126&gt;0,O126&lt;&gt;"Ejecución"),"-",""))</f>
        <v/>
      </c>
      <c r="M126" s="120"/>
      <c r="N126" s="114"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+IF(AND(K127&gt;0,O127="Ejecución"),(K127/877802)*Tabla2812[[#This Row],[% participación]],IF(AND(K127&gt;0,O127&lt;&gt;"Ejecución"),"-",""))</f>
        <v/>
      </c>
      <c r="M127" s="120"/>
      <c r="N127" s="114"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+IF(AND(K128&gt;0,O128="Ejecución"),(K128/877802)*Tabla2812[[#This Row],[% participación]],IF(AND(K128&gt;0,O128&lt;&gt;"Ejecución"),"-",""))</f>
        <v/>
      </c>
      <c r="M128" s="120"/>
      <c r="N128" s="114"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+IF(AND(K129&gt;0,O129="Ejecución"),(K129/877802)*Tabla2812[[#This Row],[% participación]],IF(AND(K129&gt;0,O129&lt;&gt;"Ejecución"),"-",""))</f>
        <v/>
      </c>
      <c r="M129" s="120"/>
      <c r="N129" s="114"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+IF(AND(K130&gt;0,O130="Ejecución"),(K130/877802)*Tabla2812[[#This Row],[% participación]],IF(AND(K130&gt;0,O130&lt;&gt;"Ejecución"),"-",""))</f>
        <v/>
      </c>
      <c r="M130" s="120"/>
      <c r="N130" s="114"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+IF(AND(K131&gt;0,O131="Ejecución"),(K131/877802)*Tabla2812[[#This Row],[% participación]],IF(AND(K131&gt;0,O131&lt;&gt;"Ejecución"),"-",""))</f>
        <v/>
      </c>
      <c r="M131" s="120"/>
      <c r="N131" s="114"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+IF(AND(K132&gt;0,O132="Ejecución"),(K132/877802)*Tabla2812[[#This Row],[% participación]],IF(AND(K132&gt;0,O132&lt;&gt;"Ejecución"),"-",""))</f>
        <v/>
      </c>
      <c r="M132" s="120"/>
      <c r="N132" s="114"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+IF(AND(K133&gt;0,O133="Ejecución"),(K133/877802)*Tabla2812[[#This Row],[% participación]],IF(AND(K133&gt;0,O133&lt;&gt;"Ejecución"),"-",""))</f>
        <v/>
      </c>
      <c r="M133" s="120"/>
      <c r="N133" s="114"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+IF(AND(K134&gt;0,O134="Ejecución"),(K134/877802)*Tabla2812[[#This Row],[% participación]],IF(AND(K134&gt;0,O134&lt;&gt;"Ejecución"),"-",""))</f>
        <v/>
      </c>
      <c r="M134" s="120"/>
      <c r="N134" s="114"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+IF(AND(K135&gt;0,O135="Ejecución"),(K135/877802)*Tabla2812[[#This Row],[% participación]],IF(AND(K135&gt;0,O135&lt;&gt;"Ejecución"),"-",""))</f>
        <v/>
      </c>
      <c r="M135" s="120"/>
      <c r="N135" s="114"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+IF(AND(K136&gt;0,O136="Ejecución"),(K136/877802)*Tabla2812[[#This Row],[% participación]],IF(AND(K136&gt;0,O136&lt;&gt;"Ejecución"),"-",""))</f>
        <v/>
      </c>
      <c r="M136" s="120"/>
      <c r="N136" s="114"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+IF(AND(K137&gt;0,O137="Ejecución"),(K137/877802)*Tabla2812[[#This Row],[% participación]],IF(AND(K137&gt;0,O137&lt;&gt;"Ejecución"),"-",""))</f>
        <v/>
      </c>
      <c r="M137" s="120"/>
      <c r="N137" s="114"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+IF(AND(K138&gt;0,O138="Ejecución"),(K138/877802)*Tabla2812[[#This Row],[% participación]],IF(AND(K138&gt;0,O138&lt;&gt;"Ejecución"),"-",""))</f>
        <v/>
      </c>
      <c r="M138" s="120"/>
      <c r="N138" s="114"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+IF(AND(K139&gt;0,O139="Ejecución"),(K139/877802)*Tabla2812[[#This Row],[% participación]],IF(AND(K139&gt;0,O139&lt;&gt;"Ejecución"),"-",""))</f>
        <v/>
      </c>
      <c r="M139" s="120"/>
      <c r="N139" s="114"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+IF(AND(K140&gt;0,O140="Ejecución"),(K140/877802)*Tabla2812[[#This Row],[% participación]],IF(AND(K140&gt;0,O140&lt;&gt;"Ejecución"),"-",""))</f>
        <v/>
      </c>
      <c r="M140" s="120"/>
      <c r="N140" s="114"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+IF(AND(K141&gt;0,O141="Ejecución"),(K141/877802)*Tabla2812[[#This Row],[% participación]],IF(AND(K141&gt;0,O141&lt;&gt;"Ejecución"),"-",""))</f>
        <v/>
      </c>
      <c r="M141" s="120"/>
      <c r="N141" s="114"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+IF(AND(K142&gt;0,O142="Ejecución"),(K142/877802)*Tabla2812[[#This Row],[% participación]],IF(AND(K142&gt;0,O142&lt;&gt;"Ejecución"),"-",""))</f>
        <v/>
      </c>
      <c r="M142" s="120"/>
      <c r="N142" s="114"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+IF(AND(K143&gt;0,O143="Ejecución"),(K143/877802)*Tabla2812[[#This Row],[% participación]],IF(AND(K143&gt;0,O143&lt;&gt;"Ejecución"),"-",""))</f>
        <v/>
      </c>
      <c r="M143" s="120"/>
      <c r="N143" s="176" t="str">
        <f>+IF(M142="No",1,IF(M142="Si","Ingrese %",""))</f>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+IF(AND(K144&gt;0,O144="Ejecución"),(K144/877802)*Tabla2812[[#This Row],[% participación]],IF(AND(K144&gt;0,O144&lt;&gt;"Ejecución"),"-",""))</f>
        <v/>
      </c>
      <c r="M144" s="120"/>
      <c r="N144" s="114"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+IF(AND(K145&gt;0,O145="Ejecución"),(K145/877802)*Tabla2812[[#This Row],[% participación]],IF(AND(K145&gt;0,O145&lt;&gt;"Ejecución"),"-",""))</f>
        <v/>
      </c>
      <c r="M145" s="120"/>
      <c r="N145" s="114"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+IF(AND(K146&gt;0,O146="Ejecución"),(K146/877802)*Tabla2812[[#This Row],[% participación]],IF(AND(K146&gt;0,O146&lt;&gt;"Ejecución"),"-",""))</f>
        <v/>
      </c>
      <c r="M146" s="120"/>
      <c r="N146" s="114"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+IF(AND(K147&gt;0,O147="Ejecución"),(K147/877802)*Tabla2812[[#This Row],[% participación]],IF(AND(K147&gt;0,O147&lt;&gt;"Ejecución"),"-",""))</f>
        <v/>
      </c>
      <c r="M147" s="120"/>
      <c r="N147" s="114"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+IF(AND(K148&gt;0,O148="Ejecución"),(K148/877802)*Tabla2812[[#This Row],[% participación]],IF(AND(K148&gt;0,O148&lt;&gt;"Ejecución"),"-",""))</f>
        <v/>
      </c>
      <c r="M148" s="120"/>
      <c r="N148" s="114"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+IF(AND(K149&gt;0,O149="Ejecución"),(K149/877802)*Tabla2812[[#This Row],[% participación]],IF(AND(K149&gt;0,O149&lt;&gt;"Ejecución"),"-",""))</f>
        <v/>
      </c>
      <c r="M149" s="120"/>
      <c r="N149" s="114"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+IF(AND(K150&gt;0,O150="Ejecución"),(K150/877802)*Tabla2812[[#This Row],[% participación]],IF(AND(K150&gt;0,O150&lt;&gt;"Ejecución"),"-",""))</f>
        <v/>
      </c>
      <c r="M150" s="120"/>
      <c r="N150" s="114"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+IF(AND(K151&gt;0,O151="Ejecución"),(K151/877802)*Tabla2812[[#This Row],[% participación]],IF(AND(K151&gt;0,O151&lt;&gt;"Ejecución"),"-",""))</f>
        <v/>
      </c>
      <c r="M151" s="120"/>
      <c r="N151" s="114"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+IF(AND(K152&gt;0,O152="Ejecución"),(K152/877802)*Tabla2812[[#This Row],[% participación]],IF(AND(K152&gt;0,O152&lt;&gt;"Ejecución"),"-",""))</f>
        <v/>
      </c>
      <c r="M152" s="120"/>
      <c r="N152" s="114"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+IF(AND(K153&gt;0,O153="Ejecución"),(K153/877802)*Tabla2812[[#This Row],[% participación]],IF(AND(K153&gt;0,O153&lt;&gt;"Ejecución"),"-",""))</f>
        <v/>
      </c>
      <c r="M153" s="120"/>
      <c r="N153" s="114"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+IF(AND(K154&gt;0,O154="Ejecución"),(K154/877802)*Tabla2812[[#This Row],[% participación]],IF(AND(K154&gt;0,O154&lt;&gt;"Ejecución"),"-",""))</f>
        <v/>
      </c>
      <c r="M154" s="120"/>
      <c r="N154" s="114"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+IF(AND(K155&gt;0,O155="Ejecución"),(K155/877802)*Tabla2812[[#This Row],[% participación]],IF(AND(K155&gt;0,O155&lt;&gt;"Ejecución"),"-",""))</f>
        <v/>
      </c>
      <c r="M155" s="120"/>
      <c r="N155" s="114"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+IF(AND(K156&gt;0,O156="Ejecución"),(K156/877802)*Tabla2812[[#This Row],[% participación]],IF(AND(K156&gt;0,O156&lt;&gt;"Ejecución"),"-",""))</f>
        <v/>
      </c>
      <c r="M156" s="120"/>
      <c r="N156" s="114"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+IF(AND(K157&gt;0,O157="Ejecución"),(K157/877802)*Tabla2812[[#This Row],[% participación]],IF(AND(K157&gt;0,O157&lt;&gt;"Ejecución"),"-",""))</f>
        <v/>
      </c>
      <c r="M157" s="120"/>
      <c r="N157" s="114"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+IF(AND(K158&gt;0,O158="Ejecución"),(K158/877802)*Tabla2812[[#This Row],[% participación]],IF(AND(K158&gt;0,O158&lt;&gt;"Ejecución"),"-",""))</f>
        <v/>
      </c>
      <c r="M158" s="120"/>
      <c r="N158" s="114"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58"/>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25" x14ac:dyDescent="0.25">
      <c r="A177" s="9"/>
      <c r="B177" s="229" t="s">
        <v>2670</v>
      </c>
      <c r="C177" s="229"/>
      <c r="D177" s="229"/>
      <c r="E177" s="24">
        <v>0.02</v>
      </c>
      <c r="F177" s="172"/>
      <c r="G177" s="173" t="str">
        <f>IF(F177&gt;0,SUM(E177+F177),"")</f>
        <v/>
      </c>
      <c r="H177" s="5"/>
      <c r="I177" s="220" t="s">
        <v>2672</v>
      </c>
      <c r="J177" s="221"/>
      <c r="K177" s="221"/>
      <c r="L177" s="222"/>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30" t="s">
        <v>2633</v>
      </c>
      <c r="L183" s="230"/>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9"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44194.9971224537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01" t="s">
        <v>8</v>
      </c>
      <c r="M15" s="201"/>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11"/>
      <c r="I20" s="143"/>
      <c r="J20" s="144"/>
      <c r="K20" s="145"/>
      <c r="L20" s="146"/>
      <c r="M20" s="146"/>
      <c r="N20" s="129">
        <f>+(M20-L20)/30</f>
        <v>0</v>
      </c>
      <c r="O20" s="132"/>
      <c r="U20" s="128"/>
      <c r="V20" s="107">
        <f ca="1">NOW()</f>
        <v>44194.9971224537</v>
      </c>
      <c r="W20" s="107">
        <f ca="1">NOW()</f>
        <v>44194.9971224537</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e">
        <f>VLOOKUP(B20,EAS!A2:B1439,2,0)</f>
        <v>#N/A</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7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7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7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7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7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7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7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7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7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7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7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7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7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7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7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7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7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7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7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76" t="str">
        <f t="shared" si="1"/>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76" t="str">
        <f t="shared" si="1"/>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76" t="str">
        <f t="shared" si="1"/>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76" t="str">
        <f t="shared" si="1"/>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76" t="str">
        <f t="shared" si="1"/>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76" t="str">
        <f t="shared" si="1"/>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76" t="str">
        <f t="shared" si="1"/>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76" t="str">
        <f t="shared" si="1"/>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76" t="str">
        <f t="shared" si="1"/>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76" t="str">
        <f t="shared" si="1"/>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76" t="str">
        <f t="shared" si="1"/>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76" t="str">
        <f t="shared" si="1"/>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76" t="str">
        <f t="shared" si="1"/>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76" t="str">
        <f t="shared" ref="G80:G86" si="2">IF(AND(E80&lt;&gt;"",F80&lt;&gt;""),((F80-E80)/30),"")</f>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7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76" t="str">
        <f t="shared" si="2"/>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76" t="str">
        <f t="shared" si="2"/>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76" t="str">
        <f t="shared" si="2"/>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76" t="str">
        <f t="shared" si="2"/>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76" t="str">
        <f t="shared" si="2"/>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76" t="str">
        <f t="shared" ref="G87:G94" si="3">IF(AND(E87&lt;&gt;"",F87&lt;&gt;""),((F87-E87)/30),"")</f>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76" t="str">
        <f t="shared" si="3"/>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76" t="str">
        <f t="shared" si="3"/>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76" t="str">
        <f t="shared" si="3"/>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76" t="str">
        <f t="shared" si="3"/>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76" t="str">
        <f t="shared" si="3"/>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76" t="str">
        <f>IF(AND(E93&lt;&gt;"",F93&lt;&gt;""),((F93-E93)/30),"")</f>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76" t="str">
        <f t="shared" si="3"/>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7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7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7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7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7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7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7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7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7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7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7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7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76" t="str">
        <f t="shared" si="1"/>
        <v/>
      </c>
      <c r="H107" s="118"/>
      <c r="I107" s="117"/>
      <c r="J107" s="117"/>
      <c r="K107" s="119"/>
      <c r="L107" s="120"/>
      <c r="M107" s="114"/>
      <c r="N107" s="120"/>
      <c r="O107" s="120"/>
      <c r="P107" s="81"/>
    </row>
    <row r="108" spans="1:16" ht="29.45" customHeight="1" thickBot="1" x14ac:dyDescent="0.3">
      <c r="O108" s="179"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7"/>
      <c r="E114" s="139"/>
      <c r="F114" s="139"/>
      <c r="G114" s="166" t="str">
        <f>IF(AND(E114&lt;&gt;"",F114&lt;&gt;""),((F114-E114)/30),"")</f>
        <v/>
      </c>
      <c r="H114" s="118"/>
      <c r="I114" s="117"/>
      <c r="J114" s="117"/>
      <c r="K114" s="119"/>
      <c r="L114" s="102" t="str">
        <f>+IF(AND(K114&gt;0,O114="Ejecución"),(K114/877802)*Tabla2815[[#This Row],[% participación]],IF(AND(K114&gt;0,O114&lt;&gt;"Ejecución"),"-",""))</f>
        <v/>
      </c>
      <c r="M114" s="120"/>
      <c r="N114" s="175" t="str">
        <f>+IF(M116="No",1,IF(M116="Si","Ingrese %",""))</f>
        <v/>
      </c>
      <c r="O114" s="171" t="s">
        <v>1150</v>
      </c>
      <c r="P114" s="80"/>
    </row>
    <row r="115" spans="1:16" s="6" customFormat="1" ht="24.75" customHeight="1" x14ac:dyDescent="0.25">
      <c r="A115" s="137">
        <v>2</v>
      </c>
      <c r="B115" s="167" t="s">
        <v>2671</v>
      </c>
      <c r="C115" s="168" t="s">
        <v>31</v>
      </c>
      <c r="D115" s="117"/>
      <c r="E115" s="139"/>
      <c r="F115" s="139"/>
      <c r="G115" s="166" t="str">
        <f t="shared" ref="G115:G160" si="4">IF(AND(E115&lt;&gt;"",F115&lt;&gt;""),((F115-E115)/30),"")</f>
        <v/>
      </c>
      <c r="H115" s="118"/>
      <c r="I115" s="117"/>
      <c r="J115" s="117"/>
      <c r="K115" s="68"/>
      <c r="L115" s="102" t="str">
        <f>+IF(AND(K115&gt;0,O115="Ejecución"),(K115/877802)*Tabla2815[[#This Row],[% participación]],IF(AND(K115&gt;0,O115&lt;&gt;"Ejecución"),"-",""))</f>
        <v/>
      </c>
      <c r="M115" s="120"/>
      <c r="N115" s="175" t="str">
        <f>+IF(M116="No",1,IF(M116="Si","Ingrese %",""))</f>
        <v/>
      </c>
      <c r="O115" s="171" t="s">
        <v>1150</v>
      </c>
      <c r="P115" s="80"/>
    </row>
    <row r="116" spans="1:16" s="6" customFormat="1" ht="24.75" customHeight="1" x14ac:dyDescent="0.25">
      <c r="A116" s="137">
        <v>3</v>
      </c>
      <c r="B116" s="167" t="s">
        <v>2671</v>
      </c>
      <c r="C116" s="168" t="s">
        <v>31</v>
      </c>
      <c r="D116" s="117"/>
      <c r="E116" s="139"/>
      <c r="F116" s="139"/>
      <c r="G116" s="166" t="str">
        <f t="shared" si="4"/>
        <v/>
      </c>
      <c r="H116" s="118"/>
      <c r="I116" s="117"/>
      <c r="J116" s="117"/>
      <c r="K116" s="68"/>
      <c r="L116" s="102" t="str">
        <f>+IF(AND(K116&gt;0,O116="Ejecución"),(K116/877802)*Tabla2815[[#This Row],[% participación]],IF(AND(K116&gt;0,O116&lt;&gt;"Ejecución"),"-",""))</f>
        <v/>
      </c>
      <c r="M116" s="120"/>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7"/>
      <c r="E117" s="139"/>
      <c r="F117" s="139"/>
      <c r="G117" s="166" t="str">
        <f t="shared" si="4"/>
        <v/>
      </c>
      <c r="H117" s="118"/>
      <c r="I117" s="117"/>
      <c r="J117" s="117"/>
      <c r="K117" s="68"/>
      <c r="L117" s="102" t="str">
        <f>+IF(AND(K117&gt;0,O117="Ejecución"),(K117/877802)*Tabla2815[[#This Row],[% participación]],IF(AND(K117&gt;0,O117&lt;&gt;"Ejecución"),"-",""))</f>
        <v/>
      </c>
      <c r="M117" s="120"/>
      <c r="N117" s="175" t="str">
        <f t="shared" si="5"/>
        <v/>
      </c>
      <c r="O117" s="171" t="s">
        <v>1150</v>
      </c>
      <c r="P117" s="80"/>
    </row>
    <row r="118" spans="1:16" s="7" customFormat="1" ht="24.75" customHeight="1" outlineLevel="1" x14ac:dyDescent="0.25">
      <c r="A118" s="138">
        <v>5</v>
      </c>
      <c r="B118" s="167" t="s">
        <v>2671</v>
      </c>
      <c r="C118" s="168" t="s">
        <v>31</v>
      </c>
      <c r="D118" s="117"/>
      <c r="E118" s="139"/>
      <c r="F118" s="139"/>
      <c r="G118" s="166" t="str">
        <f t="shared" si="4"/>
        <v/>
      </c>
      <c r="H118" s="118"/>
      <c r="I118" s="117"/>
      <c r="J118" s="117"/>
      <c r="K118" s="68"/>
      <c r="L118" s="102" t="str">
        <f>+IF(AND(K118&gt;0,O118="Ejecución"),(K118/877802)*Tabla2815[[#This Row],[% participación]],IF(AND(K118&gt;0,O118&lt;&gt;"Ejecución"),"-",""))</f>
        <v/>
      </c>
      <c r="M118" s="120"/>
      <c r="N118" s="175" t="str">
        <f t="shared" si="5"/>
        <v/>
      </c>
      <c r="O118" s="171" t="s">
        <v>1150</v>
      </c>
      <c r="P118" s="81"/>
    </row>
    <row r="119" spans="1:16" s="7" customFormat="1" ht="24.75" customHeight="1" outlineLevel="1" x14ac:dyDescent="0.25">
      <c r="A119" s="138">
        <v>6</v>
      </c>
      <c r="B119" s="167" t="s">
        <v>2671</v>
      </c>
      <c r="C119" s="168" t="s">
        <v>31</v>
      </c>
      <c r="D119" s="117"/>
      <c r="E119" s="139"/>
      <c r="F119" s="139"/>
      <c r="G119" s="166" t="str">
        <f t="shared" si="4"/>
        <v/>
      </c>
      <c r="H119" s="118"/>
      <c r="I119" s="117"/>
      <c r="J119" s="117"/>
      <c r="K119" s="68"/>
      <c r="L119" s="102" t="str">
        <f>+IF(AND(K119&gt;0,O119="Ejecución"),(K119/877802)*Tabla2815[[#This Row],[% participación]],IF(AND(K119&gt;0,O119&lt;&gt;"Ejecución"),"-",""))</f>
        <v/>
      </c>
      <c r="M119" s="120"/>
      <c r="N119" s="175" t="str">
        <f t="shared" si="5"/>
        <v/>
      </c>
      <c r="O119" s="171" t="s">
        <v>1150</v>
      </c>
      <c r="P119" s="81"/>
    </row>
    <row r="120" spans="1:16" s="7" customFormat="1" ht="24.75" customHeight="1" outlineLevel="1" x14ac:dyDescent="0.25">
      <c r="A120" s="138">
        <v>7</v>
      </c>
      <c r="B120" s="167" t="s">
        <v>2671</v>
      </c>
      <c r="C120" s="168" t="s">
        <v>31</v>
      </c>
      <c r="D120" s="117"/>
      <c r="E120" s="139"/>
      <c r="F120" s="139"/>
      <c r="G120" s="166" t="str">
        <f t="shared" si="4"/>
        <v/>
      </c>
      <c r="H120" s="118"/>
      <c r="I120" s="117"/>
      <c r="J120" s="117"/>
      <c r="K120" s="68"/>
      <c r="L120" s="102" t="str">
        <f>+IF(AND(K120&gt;0,O120="Ejecución"),(K120/877802)*Tabla2815[[#This Row],[% participación]],IF(AND(K120&gt;0,O120&lt;&gt;"Ejecución"),"-",""))</f>
        <v/>
      </c>
      <c r="M120" s="120"/>
      <c r="N120" s="175" t="str">
        <f t="shared" si="5"/>
        <v/>
      </c>
      <c r="O120" s="171" t="s">
        <v>1150</v>
      </c>
      <c r="P120" s="81"/>
    </row>
    <row r="121" spans="1:16" s="7" customFormat="1" ht="24.75" customHeight="1" outlineLevel="1" x14ac:dyDescent="0.25">
      <c r="A121" s="138">
        <v>8</v>
      </c>
      <c r="B121" s="167" t="s">
        <v>2671</v>
      </c>
      <c r="C121" s="168" t="s">
        <v>31</v>
      </c>
      <c r="D121" s="117"/>
      <c r="E121" s="139"/>
      <c r="F121" s="139"/>
      <c r="G121" s="166" t="str">
        <f t="shared" si="4"/>
        <v/>
      </c>
      <c r="H121" s="116"/>
      <c r="I121" s="117"/>
      <c r="J121" s="117"/>
      <c r="K121" s="68"/>
      <c r="L121" s="102" t="str">
        <f>+IF(AND(K121&gt;0,O121="Ejecución"),(K121/877802)*Tabla2815[[#This Row],[% participación]],IF(AND(K121&gt;0,O121&lt;&gt;"Ejecución"),"-",""))</f>
        <v/>
      </c>
      <c r="M121" s="120"/>
      <c r="N121" s="175" t="str">
        <f t="shared" si="5"/>
        <v/>
      </c>
      <c r="O121" s="171" t="s">
        <v>1150</v>
      </c>
      <c r="P121" s="81"/>
    </row>
    <row r="122" spans="1:16" s="7" customFormat="1" ht="24.75" customHeight="1" outlineLevel="1" x14ac:dyDescent="0.25">
      <c r="A122" s="138">
        <v>9</v>
      </c>
      <c r="B122" s="167" t="s">
        <v>2671</v>
      </c>
      <c r="C122" s="168" t="s">
        <v>31</v>
      </c>
      <c r="D122" s="117"/>
      <c r="E122" s="139"/>
      <c r="F122" s="139"/>
      <c r="G122" s="166" t="str">
        <f t="shared" si="4"/>
        <v/>
      </c>
      <c r="H122" s="118"/>
      <c r="I122" s="117"/>
      <c r="J122" s="117"/>
      <c r="K122" s="68"/>
      <c r="L122" s="102" t="str">
        <f>+IF(AND(K122&gt;0,O122="Ejecución"),(K122/877802)*Tabla2815[[#This Row],[% participación]],IF(AND(K122&gt;0,O122&lt;&gt;"Ejecución"),"-",""))</f>
        <v/>
      </c>
      <c r="M122" s="120"/>
      <c r="N122" s="175" t="str">
        <f t="shared" si="5"/>
        <v/>
      </c>
      <c r="O122" s="171" t="s">
        <v>1150</v>
      </c>
      <c r="P122" s="81"/>
    </row>
    <row r="123" spans="1:16" s="7" customFormat="1" ht="24.75" customHeight="1" outlineLevel="1" x14ac:dyDescent="0.25">
      <c r="A123" s="138">
        <v>10</v>
      </c>
      <c r="B123" s="167" t="s">
        <v>2671</v>
      </c>
      <c r="C123" s="168" t="s">
        <v>31</v>
      </c>
      <c r="D123" s="117"/>
      <c r="E123" s="139"/>
      <c r="F123" s="139"/>
      <c r="G123" s="166" t="str">
        <f t="shared" si="4"/>
        <v/>
      </c>
      <c r="H123" s="118"/>
      <c r="I123" s="117"/>
      <c r="J123" s="117"/>
      <c r="K123" s="68"/>
      <c r="L123" s="102" t="str">
        <f>+IF(AND(K123&gt;0,O123="Ejecución"),(K123/877802)*Tabla2815[[#This Row],[% participación]],IF(AND(K123&gt;0,O123&lt;&gt;"Ejecución"),"-",""))</f>
        <v/>
      </c>
      <c r="M123" s="120"/>
      <c r="N123" s="175" t="str">
        <f t="shared" si="5"/>
        <v/>
      </c>
      <c r="O123" s="171" t="s">
        <v>1150</v>
      </c>
      <c r="P123" s="81"/>
    </row>
    <row r="124" spans="1:16" s="7" customFormat="1" ht="24.75" customHeight="1" outlineLevel="1" x14ac:dyDescent="0.25">
      <c r="A124" s="138">
        <v>11</v>
      </c>
      <c r="B124" s="167" t="s">
        <v>2671</v>
      </c>
      <c r="C124" s="168" t="s">
        <v>31</v>
      </c>
      <c r="D124" s="117"/>
      <c r="E124" s="139"/>
      <c r="F124" s="139"/>
      <c r="G124" s="166" t="str">
        <f t="shared" si="4"/>
        <v/>
      </c>
      <c r="H124" s="118"/>
      <c r="I124" s="117"/>
      <c r="J124" s="117"/>
      <c r="K124" s="68"/>
      <c r="L124" s="102" t="str">
        <f>+IF(AND(K124&gt;0,O124="Ejecución"),(K124/877802)*Tabla2815[[#This Row],[% participación]],IF(AND(K124&gt;0,O124&lt;&gt;"Ejecución"),"-",""))</f>
        <v/>
      </c>
      <c r="M124" s="120"/>
      <c r="N124" s="175" t="str">
        <f t="shared" si="5"/>
        <v/>
      </c>
      <c r="O124" s="171" t="s">
        <v>1150</v>
      </c>
      <c r="P124" s="81"/>
    </row>
    <row r="125" spans="1:16" s="7" customFormat="1" ht="24.75" customHeight="1" outlineLevel="1" x14ac:dyDescent="0.25">
      <c r="A125" s="138">
        <v>12</v>
      </c>
      <c r="B125" s="167" t="s">
        <v>2671</v>
      </c>
      <c r="C125" s="168" t="s">
        <v>31</v>
      </c>
      <c r="D125" s="117"/>
      <c r="E125" s="139"/>
      <c r="F125" s="139"/>
      <c r="G125" s="166" t="str">
        <f t="shared" si="4"/>
        <v/>
      </c>
      <c r="H125" s="118"/>
      <c r="I125" s="117"/>
      <c r="J125" s="117"/>
      <c r="K125" s="68"/>
      <c r="L125" s="102" t="str">
        <f>+IF(AND(K125&gt;0,O125="Ejecución"),(K125/877802)*Tabla2815[[#This Row],[% participación]],IF(AND(K125&gt;0,O125&lt;&gt;"Ejecución"),"-",""))</f>
        <v/>
      </c>
      <c r="M125" s="120"/>
      <c r="N125" s="175" t="str">
        <f t="shared" si="5"/>
        <v/>
      </c>
      <c r="O125" s="171" t="s">
        <v>1150</v>
      </c>
      <c r="P125" s="81"/>
    </row>
    <row r="126" spans="1:16" s="7" customFormat="1" ht="24.75" customHeight="1" outlineLevel="1" x14ac:dyDescent="0.25">
      <c r="A126" s="138">
        <v>13</v>
      </c>
      <c r="B126" s="167" t="s">
        <v>2671</v>
      </c>
      <c r="C126" s="168" t="s">
        <v>31</v>
      </c>
      <c r="D126" s="117"/>
      <c r="E126" s="139"/>
      <c r="F126" s="139"/>
      <c r="G126" s="166" t="str">
        <f t="shared" si="4"/>
        <v/>
      </c>
      <c r="H126" s="118"/>
      <c r="I126" s="117"/>
      <c r="J126" s="117"/>
      <c r="K126" s="68"/>
      <c r="L126" s="102" t="str">
        <f>+IF(AND(K126&gt;0,O126="Ejecución"),(K126/877802)*Tabla2815[[#This Row],[% participación]],IF(AND(K126&gt;0,O126&lt;&gt;"Ejecución"),"-",""))</f>
        <v/>
      </c>
      <c r="M126" s="120"/>
      <c r="N126" s="175" t="str">
        <f t="shared" si="5"/>
        <v/>
      </c>
      <c r="O126" s="171" t="s">
        <v>1150</v>
      </c>
      <c r="P126" s="81"/>
    </row>
    <row r="127" spans="1:16" s="7" customFormat="1" ht="24.75" customHeight="1" outlineLevel="1" x14ac:dyDescent="0.25">
      <c r="A127" s="138">
        <v>14</v>
      </c>
      <c r="B127" s="167" t="s">
        <v>2671</v>
      </c>
      <c r="C127" s="168" t="s">
        <v>31</v>
      </c>
      <c r="D127" s="117"/>
      <c r="E127" s="139"/>
      <c r="F127" s="139"/>
      <c r="G127" s="166" t="str">
        <f t="shared" si="4"/>
        <v/>
      </c>
      <c r="H127" s="118"/>
      <c r="I127" s="117"/>
      <c r="J127" s="117"/>
      <c r="K127" s="68"/>
      <c r="L127" s="102" t="str">
        <f>+IF(AND(K127&gt;0,O127="Ejecución"),(K127/877802)*Tabla2815[[#This Row],[% participación]],IF(AND(K127&gt;0,O127&lt;&gt;"Ejecución"),"-",""))</f>
        <v/>
      </c>
      <c r="M127" s="120"/>
      <c r="N127" s="175" t="str">
        <f t="shared" si="5"/>
        <v/>
      </c>
      <c r="O127" s="171" t="s">
        <v>1150</v>
      </c>
      <c r="P127" s="81"/>
    </row>
    <row r="128" spans="1:16" s="7" customFormat="1" ht="24.75" customHeight="1" outlineLevel="1" x14ac:dyDescent="0.25">
      <c r="A128" s="138">
        <v>15</v>
      </c>
      <c r="B128" s="167" t="s">
        <v>2671</v>
      </c>
      <c r="C128" s="168" t="s">
        <v>31</v>
      </c>
      <c r="D128" s="117"/>
      <c r="E128" s="139"/>
      <c r="F128" s="139"/>
      <c r="G128" s="166" t="str">
        <f t="shared" si="4"/>
        <v/>
      </c>
      <c r="H128" s="118"/>
      <c r="I128" s="117"/>
      <c r="J128" s="117"/>
      <c r="K128" s="68"/>
      <c r="L128" s="102" t="str">
        <f>+IF(AND(K128&gt;0,O128="Ejecución"),(K128/877802)*Tabla2815[[#This Row],[% participación]],IF(AND(K128&gt;0,O128&lt;&gt;"Ejecución"),"-",""))</f>
        <v/>
      </c>
      <c r="M128" s="120"/>
      <c r="N128" s="175" t="str">
        <f t="shared" si="5"/>
        <v/>
      </c>
      <c r="O128" s="171" t="s">
        <v>1150</v>
      </c>
      <c r="P128" s="81"/>
    </row>
    <row r="129" spans="1:16" s="7" customFormat="1" ht="24.75" customHeight="1" outlineLevel="1" x14ac:dyDescent="0.25">
      <c r="A129" s="138">
        <v>16</v>
      </c>
      <c r="B129" s="167" t="s">
        <v>2671</v>
      </c>
      <c r="C129" s="168" t="s">
        <v>31</v>
      </c>
      <c r="D129" s="117"/>
      <c r="E129" s="139"/>
      <c r="F129" s="139"/>
      <c r="G129" s="166" t="str">
        <f t="shared" si="4"/>
        <v/>
      </c>
      <c r="H129" s="118"/>
      <c r="I129" s="117"/>
      <c r="J129" s="117"/>
      <c r="K129" s="68"/>
      <c r="L129" s="102" t="str">
        <f>+IF(AND(K129&gt;0,O129="Ejecución"),(K129/877802)*Tabla2815[[#This Row],[% participación]],IF(AND(K129&gt;0,O129&lt;&gt;"Ejecución"),"-",""))</f>
        <v/>
      </c>
      <c r="M129" s="120"/>
      <c r="N129" s="175" t="str">
        <f t="shared" si="5"/>
        <v/>
      </c>
      <c r="O129" s="171" t="s">
        <v>1150</v>
      </c>
      <c r="P129" s="81"/>
    </row>
    <row r="130" spans="1:16" s="7" customFormat="1" ht="24.75" customHeight="1" outlineLevel="1" x14ac:dyDescent="0.25">
      <c r="A130" s="138">
        <v>17</v>
      </c>
      <c r="B130" s="167" t="s">
        <v>2671</v>
      </c>
      <c r="C130" s="168" t="s">
        <v>31</v>
      </c>
      <c r="D130" s="117"/>
      <c r="E130" s="139"/>
      <c r="F130" s="139"/>
      <c r="G130" s="166" t="str">
        <f t="shared" si="4"/>
        <v/>
      </c>
      <c r="H130" s="118"/>
      <c r="I130" s="117"/>
      <c r="J130" s="117"/>
      <c r="K130" s="68"/>
      <c r="L130" s="102" t="str">
        <f>+IF(AND(K130&gt;0,O130="Ejecución"),(K130/877802)*Tabla2815[[#This Row],[% participación]],IF(AND(K130&gt;0,O130&lt;&gt;"Ejecución"),"-",""))</f>
        <v/>
      </c>
      <c r="M130" s="120"/>
      <c r="N130" s="175" t="str">
        <f t="shared" si="5"/>
        <v/>
      </c>
      <c r="O130" s="171" t="s">
        <v>1150</v>
      </c>
      <c r="P130" s="81"/>
    </row>
    <row r="131" spans="1:16" s="7" customFormat="1" ht="24.75" customHeight="1" outlineLevel="1" x14ac:dyDescent="0.25">
      <c r="A131" s="138">
        <v>18</v>
      </c>
      <c r="B131" s="167" t="s">
        <v>2671</v>
      </c>
      <c r="C131" s="168" t="s">
        <v>31</v>
      </c>
      <c r="D131" s="117"/>
      <c r="E131" s="139"/>
      <c r="F131" s="139"/>
      <c r="G131" s="166" t="str">
        <f t="shared" si="4"/>
        <v/>
      </c>
      <c r="H131" s="118"/>
      <c r="I131" s="117"/>
      <c r="J131" s="117"/>
      <c r="K131" s="68"/>
      <c r="L131" s="102" t="str">
        <f>+IF(AND(K131&gt;0,O131="Ejecución"),(K131/877802)*Tabla2815[[#This Row],[% participación]],IF(AND(K131&gt;0,O131&lt;&gt;"Ejecución"),"-",""))</f>
        <v/>
      </c>
      <c r="M131" s="120"/>
      <c r="N131" s="175" t="str">
        <f t="shared" si="5"/>
        <v/>
      </c>
      <c r="O131" s="171" t="s">
        <v>1150</v>
      </c>
      <c r="P131" s="81"/>
    </row>
    <row r="132" spans="1:16" s="7" customFormat="1" ht="24.75" customHeight="1" outlineLevel="1" x14ac:dyDescent="0.25">
      <c r="A132" s="138">
        <v>19</v>
      </c>
      <c r="B132" s="167" t="s">
        <v>2671</v>
      </c>
      <c r="C132" s="168" t="s">
        <v>31</v>
      </c>
      <c r="D132" s="117"/>
      <c r="E132" s="139"/>
      <c r="F132" s="139"/>
      <c r="G132" s="166" t="str">
        <f t="shared" si="4"/>
        <v/>
      </c>
      <c r="H132" s="118"/>
      <c r="I132" s="117"/>
      <c r="J132" s="117"/>
      <c r="K132" s="68"/>
      <c r="L132" s="102" t="str">
        <f>+IF(AND(K132&gt;0,O132="Ejecución"),(K132/877802)*Tabla2815[[#This Row],[% participación]],IF(AND(K132&gt;0,O132&lt;&gt;"Ejecución"),"-",""))</f>
        <v/>
      </c>
      <c r="M132" s="120"/>
      <c r="N132" s="175" t="str">
        <f t="shared" si="5"/>
        <v/>
      </c>
      <c r="O132" s="171" t="s">
        <v>1150</v>
      </c>
      <c r="P132" s="81"/>
    </row>
    <row r="133" spans="1:16" s="7" customFormat="1" ht="24.75" customHeight="1" outlineLevel="1" x14ac:dyDescent="0.25">
      <c r="A133" s="138">
        <v>20</v>
      </c>
      <c r="B133" s="167" t="s">
        <v>2671</v>
      </c>
      <c r="C133" s="168" t="s">
        <v>31</v>
      </c>
      <c r="D133" s="117"/>
      <c r="E133" s="139"/>
      <c r="F133" s="139"/>
      <c r="G133" s="166" t="str">
        <f t="shared" si="4"/>
        <v/>
      </c>
      <c r="H133" s="118"/>
      <c r="I133" s="117"/>
      <c r="J133" s="117"/>
      <c r="K133" s="68"/>
      <c r="L133" s="102" t="str">
        <f>+IF(AND(K133&gt;0,O133="Ejecución"),(K133/877802)*Tabla2815[[#This Row],[% participación]],IF(AND(K133&gt;0,O133&lt;&gt;"Ejecución"),"-",""))</f>
        <v/>
      </c>
      <c r="M133" s="120"/>
      <c r="N133" s="175" t="str">
        <f t="shared" si="5"/>
        <v/>
      </c>
      <c r="O133" s="171" t="s">
        <v>1150</v>
      </c>
      <c r="P133" s="81"/>
    </row>
    <row r="134" spans="1:16" s="7" customFormat="1" ht="24.75" customHeight="1" outlineLevel="1" x14ac:dyDescent="0.25">
      <c r="A134" s="138">
        <v>21</v>
      </c>
      <c r="B134" s="167" t="s">
        <v>2671</v>
      </c>
      <c r="C134" s="168" t="s">
        <v>31</v>
      </c>
      <c r="D134" s="117"/>
      <c r="E134" s="139"/>
      <c r="F134" s="139"/>
      <c r="G134" s="166" t="str">
        <f t="shared" si="4"/>
        <v/>
      </c>
      <c r="H134" s="118"/>
      <c r="I134" s="117"/>
      <c r="J134" s="117"/>
      <c r="K134" s="68"/>
      <c r="L134" s="102" t="str">
        <f>+IF(AND(K134&gt;0,O134="Ejecución"),(K134/877802)*Tabla2815[[#This Row],[% participación]],IF(AND(K134&gt;0,O134&lt;&gt;"Ejecución"),"-",""))</f>
        <v/>
      </c>
      <c r="M134" s="120"/>
      <c r="N134" s="175" t="str">
        <f t="shared" si="5"/>
        <v/>
      </c>
      <c r="O134" s="171" t="s">
        <v>1150</v>
      </c>
      <c r="P134" s="81"/>
    </row>
    <row r="135" spans="1:16" s="7" customFormat="1" ht="24.75" customHeight="1" outlineLevel="1" x14ac:dyDescent="0.25">
      <c r="A135" s="138">
        <v>22</v>
      </c>
      <c r="B135" s="167" t="s">
        <v>2671</v>
      </c>
      <c r="C135" s="168" t="s">
        <v>31</v>
      </c>
      <c r="D135" s="117"/>
      <c r="E135" s="139"/>
      <c r="F135" s="139"/>
      <c r="G135" s="166" t="str">
        <f t="shared" si="4"/>
        <v/>
      </c>
      <c r="H135" s="118"/>
      <c r="I135" s="117"/>
      <c r="J135" s="117"/>
      <c r="K135" s="68"/>
      <c r="L135" s="102" t="str">
        <f>+IF(AND(K135&gt;0,O135="Ejecución"),(K135/877802)*Tabla2815[[#This Row],[% participación]],IF(AND(K135&gt;0,O135&lt;&gt;"Ejecución"),"-",""))</f>
        <v/>
      </c>
      <c r="M135" s="120"/>
      <c r="N135" s="175" t="str">
        <f t="shared" si="5"/>
        <v/>
      </c>
      <c r="O135" s="171" t="s">
        <v>1150</v>
      </c>
      <c r="P135" s="81"/>
    </row>
    <row r="136" spans="1:16" s="7" customFormat="1" ht="24.75" customHeight="1" outlineLevel="1" x14ac:dyDescent="0.25">
      <c r="A136" s="138">
        <v>23</v>
      </c>
      <c r="B136" s="167" t="s">
        <v>2671</v>
      </c>
      <c r="C136" s="168" t="s">
        <v>31</v>
      </c>
      <c r="D136" s="117"/>
      <c r="E136" s="139"/>
      <c r="F136" s="139"/>
      <c r="G136" s="166" t="str">
        <f t="shared" si="4"/>
        <v/>
      </c>
      <c r="H136" s="118"/>
      <c r="I136" s="117"/>
      <c r="J136" s="117"/>
      <c r="K136" s="68"/>
      <c r="L136" s="102" t="str">
        <f>+IF(AND(K136&gt;0,O136="Ejecución"),(K136/877802)*Tabla2815[[#This Row],[% participación]],IF(AND(K136&gt;0,O136&lt;&gt;"Ejecución"),"-",""))</f>
        <v/>
      </c>
      <c r="M136" s="120"/>
      <c r="N136" s="175" t="str">
        <f t="shared" si="5"/>
        <v/>
      </c>
      <c r="O136" s="171" t="s">
        <v>1150</v>
      </c>
      <c r="P136" s="81"/>
    </row>
    <row r="137" spans="1:16" s="7" customFormat="1" ht="24.75" customHeight="1" outlineLevel="1" x14ac:dyDescent="0.25">
      <c r="A137" s="138">
        <v>24</v>
      </c>
      <c r="B137" s="167" t="s">
        <v>2671</v>
      </c>
      <c r="C137" s="168" t="s">
        <v>31</v>
      </c>
      <c r="D137" s="117"/>
      <c r="E137" s="139"/>
      <c r="F137" s="139"/>
      <c r="G137" s="166" t="str">
        <f t="shared" si="4"/>
        <v/>
      </c>
      <c r="H137" s="118"/>
      <c r="I137" s="117"/>
      <c r="J137" s="117"/>
      <c r="K137" s="68"/>
      <c r="L137" s="102" t="str">
        <f>+IF(AND(K137&gt;0,O137="Ejecución"),(K137/877802)*Tabla2815[[#This Row],[% participación]],IF(AND(K137&gt;0,O137&lt;&gt;"Ejecución"),"-",""))</f>
        <v/>
      </c>
      <c r="M137" s="120"/>
      <c r="N137" s="175" t="str">
        <f t="shared" si="5"/>
        <v/>
      </c>
      <c r="O137" s="171" t="s">
        <v>1150</v>
      </c>
      <c r="P137" s="81"/>
    </row>
    <row r="138" spans="1:16" s="7" customFormat="1" ht="24.75" customHeight="1" outlineLevel="1" x14ac:dyDescent="0.25">
      <c r="A138" s="138">
        <v>25</v>
      </c>
      <c r="B138" s="167" t="s">
        <v>2671</v>
      </c>
      <c r="C138" s="168" t="s">
        <v>31</v>
      </c>
      <c r="D138" s="117"/>
      <c r="E138" s="139"/>
      <c r="F138" s="139"/>
      <c r="G138" s="166" t="str">
        <f t="shared" si="4"/>
        <v/>
      </c>
      <c r="H138" s="118"/>
      <c r="I138" s="117"/>
      <c r="J138" s="117"/>
      <c r="K138" s="68"/>
      <c r="L138" s="102" t="str">
        <f>+IF(AND(K138&gt;0,O138="Ejecución"),(K138/877802)*Tabla2815[[#This Row],[% participación]],IF(AND(K138&gt;0,O138&lt;&gt;"Ejecución"),"-",""))</f>
        <v/>
      </c>
      <c r="M138" s="120"/>
      <c r="N138" s="175" t="str">
        <f t="shared" si="5"/>
        <v/>
      </c>
      <c r="O138" s="171" t="s">
        <v>1150</v>
      </c>
      <c r="P138" s="81"/>
    </row>
    <row r="139" spans="1:16" s="7" customFormat="1" ht="24.75" customHeight="1" outlineLevel="1" x14ac:dyDescent="0.25">
      <c r="A139" s="138">
        <v>26</v>
      </c>
      <c r="B139" s="167" t="s">
        <v>2671</v>
      </c>
      <c r="C139" s="168" t="s">
        <v>31</v>
      </c>
      <c r="D139" s="117"/>
      <c r="E139" s="139"/>
      <c r="F139" s="139"/>
      <c r="G139" s="166" t="str">
        <f t="shared" si="4"/>
        <v/>
      </c>
      <c r="H139" s="118"/>
      <c r="I139" s="117"/>
      <c r="J139" s="117"/>
      <c r="K139" s="68"/>
      <c r="L139" s="102" t="str">
        <f>+IF(AND(K139&gt;0,O139="Ejecución"),(K139/877802)*Tabla2815[[#This Row],[% participación]],IF(AND(K139&gt;0,O139&lt;&gt;"Ejecución"),"-",""))</f>
        <v/>
      </c>
      <c r="M139" s="120"/>
      <c r="N139" s="175" t="str">
        <f t="shared" si="5"/>
        <v/>
      </c>
      <c r="O139" s="171" t="s">
        <v>1150</v>
      </c>
      <c r="P139" s="81"/>
    </row>
    <row r="140" spans="1:16" s="7" customFormat="1" ht="24.75" customHeight="1" outlineLevel="1" x14ac:dyDescent="0.25">
      <c r="A140" s="138">
        <v>27</v>
      </c>
      <c r="B140" s="167" t="s">
        <v>2671</v>
      </c>
      <c r="C140" s="168" t="s">
        <v>31</v>
      </c>
      <c r="D140" s="117"/>
      <c r="E140" s="139"/>
      <c r="F140" s="139"/>
      <c r="G140" s="166" t="str">
        <f t="shared" si="4"/>
        <v/>
      </c>
      <c r="H140" s="118"/>
      <c r="I140" s="117"/>
      <c r="J140" s="117"/>
      <c r="K140" s="68"/>
      <c r="L140" s="102" t="str">
        <f>+IF(AND(K140&gt;0,O140="Ejecución"),(K140/877802)*Tabla2815[[#This Row],[% participación]],IF(AND(K140&gt;0,O140&lt;&gt;"Ejecución"),"-",""))</f>
        <v/>
      </c>
      <c r="M140" s="120"/>
      <c r="N140" s="175" t="str">
        <f t="shared" si="5"/>
        <v/>
      </c>
      <c r="O140" s="171" t="s">
        <v>1150</v>
      </c>
      <c r="P140" s="81"/>
    </row>
    <row r="141" spans="1:16" s="7" customFormat="1" ht="24.75" customHeight="1" outlineLevel="1" x14ac:dyDescent="0.25">
      <c r="A141" s="138">
        <v>28</v>
      </c>
      <c r="B141" s="167" t="s">
        <v>2671</v>
      </c>
      <c r="C141" s="168" t="s">
        <v>31</v>
      </c>
      <c r="D141" s="117"/>
      <c r="E141" s="139"/>
      <c r="F141" s="139"/>
      <c r="G141" s="166" t="str">
        <f t="shared" si="4"/>
        <v/>
      </c>
      <c r="H141" s="118"/>
      <c r="I141" s="117"/>
      <c r="J141" s="117"/>
      <c r="K141" s="68"/>
      <c r="L141" s="102" t="str">
        <f>+IF(AND(K141&gt;0,O141="Ejecución"),(K141/877802)*Tabla2815[[#This Row],[% participación]],IF(AND(K141&gt;0,O141&lt;&gt;"Ejecución"),"-",""))</f>
        <v/>
      </c>
      <c r="M141" s="120"/>
      <c r="N141" s="175" t="str">
        <f t="shared" si="5"/>
        <v/>
      </c>
      <c r="O141" s="171" t="s">
        <v>1150</v>
      </c>
      <c r="P141" s="81"/>
    </row>
    <row r="142" spans="1:16" s="7" customFormat="1" ht="24.75" customHeight="1" outlineLevel="1" x14ac:dyDescent="0.25">
      <c r="A142" s="138">
        <v>29</v>
      </c>
      <c r="B142" s="167" t="s">
        <v>2671</v>
      </c>
      <c r="C142" s="168" t="s">
        <v>31</v>
      </c>
      <c r="D142" s="117"/>
      <c r="E142" s="139"/>
      <c r="F142" s="139"/>
      <c r="G142" s="166" t="str">
        <f t="shared" si="4"/>
        <v/>
      </c>
      <c r="H142" s="118"/>
      <c r="I142" s="117"/>
      <c r="J142" s="117"/>
      <c r="K142" s="68"/>
      <c r="L142" s="102" t="str">
        <f>+IF(AND(K142&gt;0,O142="Ejecución"),(K142/877802)*Tabla2815[[#This Row],[% participación]],IF(AND(K142&gt;0,O142&lt;&gt;"Ejecución"),"-",""))</f>
        <v/>
      </c>
      <c r="M142" s="120"/>
      <c r="N142" s="175" t="str">
        <f t="shared" si="5"/>
        <v/>
      </c>
      <c r="O142" s="171" t="s">
        <v>1150</v>
      </c>
      <c r="P142" s="81"/>
    </row>
    <row r="143" spans="1:16" s="7" customFormat="1" ht="24.75" customHeight="1" outlineLevel="1" x14ac:dyDescent="0.25">
      <c r="A143" s="138">
        <v>30</v>
      </c>
      <c r="B143" s="167" t="s">
        <v>2671</v>
      </c>
      <c r="C143" s="168" t="s">
        <v>31</v>
      </c>
      <c r="D143" s="117"/>
      <c r="E143" s="139"/>
      <c r="F143" s="139"/>
      <c r="G143" s="166" t="str">
        <f t="shared" si="4"/>
        <v/>
      </c>
      <c r="H143" s="118"/>
      <c r="I143" s="117"/>
      <c r="J143" s="117"/>
      <c r="K143" s="68"/>
      <c r="L143" s="102" t="str">
        <f>+IF(AND(K143&gt;0,O143="Ejecución"),(K143/877802)*Tabla2815[[#This Row],[% participación]],IF(AND(K143&gt;0,O143&lt;&gt;"Ejecución"),"-",""))</f>
        <v/>
      </c>
      <c r="M143" s="120"/>
      <c r="N143" s="175" t="str">
        <f t="shared" si="5"/>
        <v/>
      </c>
      <c r="O143" s="171" t="s">
        <v>1150</v>
      </c>
      <c r="P143" s="81"/>
    </row>
    <row r="144" spans="1:16" s="7" customFormat="1" ht="24.75" customHeight="1" outlineLevel="1" x14ac:dyDescent="0.25">
      <c r="A144" s="138">
        <v>31</v>
      </c>
      <c r="B144" s="167" t="s">
        <v>2671</v>
      </c>
      <c r="C144" s="168" t="s">
        <v>31</v>
      </c>
      <c r="D144" s="117"/>
      <c r="E144" s="139"/>
      <c r="F144" s="139"/>
      <c r="G144" s="166" t="str">
        <f t="shared" si="4"/>
        <v/>
      </c>
      <c r="H144" s="118"/>
      <c r="I144" s="117"/>
      <c r="J144" s="117"/>
      <c r="K144" s="68"/>
      <c r="L144" s="102" t="str">
        <f>+IF(AND(K144&gt;0,O144="Ejecución"),(K144/877802)*Tabla2815[[#This Row],[% participación]],IF(AND(K144&gt;0,O144&lt;&gt;"Ejecución"),"-",""))</f>
        <v/>
      </c>
      <c r="M144" s="120"/>
      <c r="N144" s="175" t="str">
        <f t="shared" si="5"/>
        <v/>
      </c>
      <c r="O144" s="171" t="s">
        <v>1150</v>
      </c>
      <c r="P144" s="81"/>
    </row>
    <row r="145" spans="1:16" s="7" customFormat="1" ht="24.75" customHeight="1" outlineLevel="1" x14ac:dyDescent="0.25">
      <c r="A145" s="138">
        <v>32</v>
      </c>
      <c r="B145" s="167" t="s">
        <v>2671</v>
      </c>
      <c r="C145" s="168" t="s">
        <v>31</v>
      </c>
      <c r="D145" s="117"/>
      <c r="E145" s="139"/>
      <c r="F145" s="139"/>
      <c r="G145" s="166" t="str">
        <f t="shared" si="4"/>
        <v/>
      </c>
      <c r="H145" s="118"/>
      <c r="I145" s="117"/>
      <c r="J145" s="117"/>
      <c r="K145" s="68"/>
      <c r="L145" s="102" t="str">
        <f>+IF(AND(K145&gt;0,O145="Ejecución"),(K145/877802)*Tabla2815[[#This Row],[% participación]],IF(AND(K145&gt;0,O145&lt;&gt;"Ejecución"),"-",""))</f>
        <v/>
      </c>
      <c r="M145" s="120"/>
      <c r="N145" s="175" t="str">
        <f t="shared" si="5"/>
        <v/>
      </c>
      <c r="O145" s="171" t="s">
        <v>1150</v>
      </c>
      <c r="P145" s="81"/>
    </row>
    <row r="146" spans="1:16" s="7" customFormat="1" ht="24.75" customHeight="1" outlineLevel="1" x14ac:dyDescent="0.25">
      <c r="A146" s="138">
        <v>33</v>
      </c>
      <c r="B146" s="167" t="s">
        <v>2671</v>
      </c>
      <c r="C146" s="168" t="s">
        <v>31</v>
      </c>
      <c r="D146" s="117"/>
      <c r="E146" s="139"/>
      <c r="F146" s="139"/>
      <c r="G146" s="166" t="str">
        <f t="shared" si="4"/>
        <v/>
      </c>
      <c r="H146" s="118"/>
      <c r="I146" s="117"/>
      <c r="J146" s="117"/>
      <c r="K146" s="68"/>
      <c r="L146" s="102" t="str">
        <f>+IF(AND(K146&gt;0,O146="Ejecución"),(K146/877802)*Tabla2815[[#This Row],[% participación]],IF(AND(K146&gt;0,O146&lt;&gt;"Ejecución"),"-",""))</f>
        <v/>
      </c>
      <c r="M146" s="120"/>
      <c r="N146" s="175" t="str">
        <f t="shared" si="5"/>
        <v/>
      </c>
      <c r="O146" s="171" t="s">
        <v>1150</v>
      </c>
      <c r="P146" s="81"/>
    </row>
    <row r="147" spans="1:16" s="7" customFormat="1" ht="24.75" customHeight="1" outlineLevel="1" x14ac:dyDescent="0.25">
      <c r="A147" s="138">
        <v>34</v>
      </c>
      <c r="B147" s="167" t="s">
        <v>2671</v>
      </c>
      <c r="C147" s="168" t="s">
        <v>31</v>
      </c>
      <c r="D147" s="117"/>
      <c r="E147" s="139"/>
      <c r="F147" s="139"/>
      <c r="G147" s="166" t="str">
        <f t="shared" si="4"/>
        <v/>
      </c>
      <c r="H147" s="118"/>
      <c r="I147" s="117"/>
      <c r="J147" s="117"/>
      <c r="K147" s="68"/>
      <c r="L147" s="102" t="str">
        <f>+IF(AND(K147&gt;0,O147="Ejecución"),(K147/877802)*Tabla2815[[#This Row],[% participación]],IF(AND(K147&gt;0,O147&lt;&gt;"Ejecución"),"-",""))</f>
        <v/>
      </c>
      <c r="M147" s="120"/>
      <c r="N147" s="175" t="str">
        <f t="shared" si="5"/>
        <v/>
      </c>
      <c r="O147" s="171" t="s">
        <v>1150</v>
      </c>
      <c r="P147" s="81"/>
    </row>
    <row r="148" spans="1:16" s="7" customFormat="1" ht="24.75" customHeight="1" outlineLevel="1" x14ac:dyDescent="0.25">
      <c r="A148" s="138">
        <v>35</v>
      </c>
      <c r="B148" s="167" t="s">
        <v>2671</v>
      </c>
      <c r="C148" s="168" t="s">
        <v>31</v>
      </c>
      <c r="D148" s="117"/>
      <c r="E148" s="139"/>
      <c r="F148" s="139"/>
      <c r="G148" s="166" t="str">
        <f t="shared" si="4"/>
        <v/>
      </c>
      <c r="H148" s="118"/>
      <c r="I148" s="117"/>
      <c r="J148" s="117"/>
      <c r="K148" s="68"/>
      <c r="L148" s="102" t="str">
        <f>+IF(AND(K148&gt;0,O148="Ejecución"),(K148/877802)*Tabla2815[[#This Row],[% participación]],IF(AND(K148&gt;0,O148&lt;&gt;"Ejecución"),"-",""))</f>
        <v/>
      </c>
      <c r="M148" s="120"/>
      <c r="N148" s="175" t="str">
        <f t="shared" si="5"/>
        <v/>
      </c>
      <c r="O148" s="171" t="s">
        <v>1150</v>
      </c>
      <c r="P148" s="81"/>
    </row>
    <row r="149" spans="1:16" s="7" customFormat="1" ht="24.75" customHeight="1" outlineLevel="1" x14ac:dyDescent="0.25">
      <c r="A149" s="138">
        <v>36</v>
      </c>
      <c r="B149" s="167" t="s">
        <v>2671</v>
      </c>
      <c r="C149" s="168" t="s">
        <v>31</v>
      </c>
      <c r="D149" s="117"/>
      <c r="E149" s="139"/>
      <c r="F149" s="139"/>
      <c r="G149" s="166" t="str">
        <f t="shared" si="4"/>
        <v/>
      </c>
      <c r="H149" s="118"/>
      <c r="I149" s="117"/>
      <c r="J149" s="117"/>
      <c r="K149" s="68"/>
      <c r="L149" s="102" t="str">
        <f>+IF(AND(K149&gt;0,O149="Ejecución"),(K149/877802)*Tabla2815[[#This Row],[% participación]],IF(AND(K149&gt;0,O149&lt;&gt;"Ejecución"),"-",""))</f>
        <v/>
      </c>
      <c r="M149" s="120"/>
      <c r="N149" s="175" t="str">
        <f t="shared" si="5"/>
        <v/>
      </c>
      <c r="O149" s="171" t="s">
        <v>1150</v>
      </c>
      <c r="P149" s="81"/>
    </row>
    <row r="150" spans="1:16" s="7" customFormat="1" ht="24.75" customHeight="1" outlineLevel="1" x14ac:dyDescent="0.25">
      <c r="A150" s="138">
        <v>37</v>
      </c>
      <c r="B150" s="167" t="s">
        <v>2671</v>
      </c>
      <c r="C150" s="168" t="s">
        <v>31</v>
      </c>
      <c r="D150" s="117"/>
      <c r="E150" s="139"/>
      <c r="F150" s="139"/>
      <c r="G150" s="166" t="str">
        <f t="shared" si="4"/>
        <v/>
      </c>
      <c r="H150" s="118"/>
      <c r="I150" s="117"/>
      <c r="J150" s="117"/>
      <c r="K150" s="68"/>
      <c r="L150" s="102" t="str">
        <f>+IF(AND(K150&gt;0,O150="Ejecución"),(K150/877802)*Tabla2815[[#This Row],[% participación]],IF(AND(K150&gt;0,O150&lt;&gt;"Ejecución"),"-",""))</f>
        <v/>
      </c>
      <c r="M150" s="120"/>
      <c r="N150" s="175" t="str">
        <f t="shared" si="5"/>
        <v/>
      </c>
      <c r="O150" s="171" t="s">
        <v>1150</v>
      </c>
      <c r="P150" s="81"/>
    </row>
    <row r="151" spans="1:16" s="7" customFormat="1" ht="24.75" customHeight="1" outlineLevel="1" x14ac:dyDescent="0.25">
      <c r="A151" s="138">
        <v>38</v>
      </c>
      <c r="B151" s="167" t="s">
        <v>2671</v>
      </c>
      <c r="C151" s="168" t="s">
        <v>31</v>
      </c>
      <c r="D151" s="117"/>
      <c r="E151" s="139"/>
      <c r="F151" s="139"/>
      <c r="G151" s="166" t="str">
        <f t="shared" si="4"/>
        <v/>
      </c>
      <c r="H151" s="118"/>
      <c r="I151" s="117"/>
      <c r="J151" s="117"/>
      <c r="K151" s="68"/>
      <c r="L151" s="102" t="str">
        <f>+IF(AND(K151&gt;0,O151="Ejecución"),(K151/877802)*Tabla2815[[#This Row],[% participación]],IF(AND(K151&gt;0,O151&lt;&gt;"Ejecución"),"-",""))</f>
        <v/>
      </c>
      <c r="M151" s="120"/>
      <c r="N151" s="175" t="str">
        <f t="shared" si="5"/>
        <v/>
      </c>
      <c r="O151" s="171" t="s">
        <v>1150</v>
      </c>
      <c r="P151" s="81"/>
    </row>
    <row r="152" spans="1:16" s="7" customFormat="1" ht="24.75" customHeight="1" outlineLevel="1" x14ac:dyDescent="0.25">
      <c r="A152" s="138">
        <v>39</v>
      </c>
      <c r="B152" s="167" t="s">
        <v>2671</v>
      </c>
      <c r="C152" s="168" t="s">
        <v>31</v>
      </c>
      <c r="D152" s="117"/>
      <c r="E152" s="139"/>
      <c r="F152" s="139"/>
      <c r="G152" s="166" t="str">
        <f t="shared" si="4"/>
        <v/>
      </c>
      <c r="H152" s="118"/>
      <c r="I152" s="117"/>
      <c r="J152" s="117"/>
      <c r="K152" s="68"/>
      <c r="L152" s="102" t="str">
        <f>+IF(AND(K152&gt;0,O152="Ejecución"),(K152/877802)*Tabla2815[[#This Row],[% participación]],IF(AND(K152&gt;0,O152&lt;&gt;"Ejecución"),"-",""))</f>
        <v/>
      </c>
      <c r="M152" s="120"/>
      <c r="N152" s="175" t="str">
        <f t="shared" si="5"/>
        <v/>
      </c>
      <c r="O152" s="171" t="s">
        <v>1150</v>
      </c>
      <c r="P152" s="81"/>
    </row>
    <row r="153" spans="1:16" s="7" customFormat="1" ht="24.75" customHeight="1" outlineLevel="1" x14ac:dyDescent="0.25">
      <c r="A153" s="138">
        <v>40</v>
      </c>
      <c r="B153" s="167" t="s">
        <v>2671</v>
      </c>
      <c r="C153" s="168" t="s">
        <v>31</v>
      </c>
      <c r="D153" s="117"/>
      <c r="E153" s="139"/>
      <c r="F153" s="139"/>
      <c r="G153" s="166" t="str">
        <f t="shared" si="4"/>
        <v/>
      </c>
      <c r="H153" s="118"/>
      <c r="I153" s="117"/>
      <c r="J153" s="117"/>
      <c r="K153" s="68"/>
      <c r="L153" s="102" t="str">
        <f>+IF(AND(K153&gt;0,O153="Ejecución"),(K153/877802)*Tabla2815[[#This Row],[% participación]],IF(AND(K153&gt;0,O153&lt;&gt;"Ejecución"),"-",""))</f>
        <v/>
      </c>
      <c r="M153" s="120"/>
      <c r="N153" s="175" t="str">
        <f t="shared" si="5"/>
        <v/>
      </c>
      <c r="O153" s="171" t="s">
        <v>1150</v>
      </c>
      <c r="P153" s="81"/>
    </row>
    <row r="154" spans="1:16" s="7" customFormat="1" ht="24.75" customHeight="1" outlineLevel="1" x14ac:dyDescent="0.25">
      <c r="A154" s="138">
        <v>41</v>
      </c>
      <c r="B154" s="167" t="s">
        <v>2671</v>
      </c>
      <c r="C154" s="168" t="s">
        <v>31</v>
      </c>
      <c r="D154" s="117"/>
      <c r="E154" s="139"/>
      <c r="F154" s="139"/>
      <c r="G154" s="166" t="str">
        <f t="shared" si="4"/>
        <v/>
      </c>
      <c r="H154" s="118"/>
      <c r="I154" s="117"/>
      <c r="J154" s="117"/>
      <c r="K154" s="68"/>
      <c r="L154" s="102" t="str">
        <f>+IF(AND(K154&gt;0,O154="Ejecución"),(K154/877802)*Tabla2815[[#This Row],[% participación]],IF(AND(K154&gt;0,O154&lt;&gt;"Ejecución"),"-",""))</f>
        <v/>
      </c>
      <c r="M154" s="120"/>
      <c r="N154" s="175" t="str">
        <f t="shared" si="5"/>
        <v/>
      </c>
      <c r="O154" s="171" t="s">
        <v>1150</v>
      </c>
      <c r="P154" s="81"/>
    </row>
    <row r="155" spans="1:16" s="7" customFormat="1" ht="24.75" customHeight="1" outlineLevel="1" x14ac:dyDescent="0.25">
      <c r="A155" s="138">
        <v>42</v>
      </c>
      <c r="B155" s="167" t="s">
        <v>2671</v>
      </c>
      <c r="C155" s="168" t="s">
        <v>31</v>
      </c>
      <c r="D155" s="117"/>
      <c r="E155" s="139"/>
      <c r="F155" s="139"/>
      <c r="G155" s="166" t="str">
        <f t="shared" si="4"/>
        <v/>
      </c>
      <c r="H155" s="118"/>
      <c r="I155" s="117"/>
      <c r="J155" s="117"/>
      <c r="K155" s="68"/>
      <c r="L155" s="102" t="str">
        <f>+IF(AND(K155&gt;0,O155="Ejecución"),(K155/877802)*Tabla2815[[#This Row],[% participación]],IF(AND(K155&gt;0,O155&lt;&gt;"Ejecución"),"-",""))</f>
        <v/>
      </c>
      <c r="M155" s="120"/>
      <c r="N155" s="175" t="str">
        <f t="shared" si="5"/>
        <v/>
      </c>
      <c r="O155" s="171" t="s">
        <v>1150</v>
      </c>
      <c r="P155" s="81"/>
    </row>
    <row r="156" spans="1:16" s="7" customFormat="1" ht="24" customHeight="1" outlineLevel="1" x14ac:dyDescent="0.25">
      <c r="A156" s="138">
        <v>43</v>
      </c>
      <c r="B156" s="167" t="s">
        <v>2671</v>
      </c>
      <c r="C156" s="168" t="s">
        <v>31</v>
      </c>
      <c r="D156" s="117"/>
      <c r="E156" s="139"/>
      <c r="F156" s="139"/>
      <c r="G156" s="166" t="str">
        <f t="shared" si="4"/>
        <v/>
      </c>
      <c r="H156" s="118"/>
      <c r="I156" s="117"/>
      <c r="J156" s="117"/>
      <c r="K156" s="68"/>
      <c r="L156" s="102" t="str">
        <f>+IF(AND(K156&gt;0,O156="Ejecución"),(K156/877802)*Tabla2815[[#This Row],[% participación]],IF(AND(K156&gt;0,O156&lt;&gt;"Ejecución"),"-",""))</f>
        <v/>
      </c>
      <c r="M156" s="120"/>
      <c r="N156" s="175" t="str">
        <f t="shared" si="5"/>
        <v/>
      </c>
      <c r="O156" s="171" t="s">
        <v>1150</v>
      </c>
      <c r="P156" s="81"/>
    </row>
    <row r="157" spans="1:16" s="7" customFormat="1" ht="24.75" customHeight="1" outlineLevel="1" x14ac:dyDescent="0.25">
      <c r="A157" s="138">
        <v>44</v>
      </c>
      <c r="B157" s="167" t="s">
        <v>2671</v>
      </c>
      <c r="C157" s="168" t="s">
        <v>31</v>
      </c>
      <c r="D157" s="117"/>
      <c r="E157" s="139"/>
      <c r="F157" s="139"/>
      <c r="G157" s="166" t="str">
        <f t="shared" si="4"/>
        <v/>
      </c>
      <c r="H157" s="118"/>
      <c r="I157" s="117"/>
      <c r="J157" s="117"/>
      <c r="K157" s="68"/>
      <c r="L157" s="102" t="str">
        <f>+IF(AND(K157&gt;0,O157="Ejecución"),(K157/877802)*Tabla2815[[#This Row],[% participación]],IF(AND(K157&gt;0,O157&lt;&gt;"Ejecución"),"-",""))</f>
        <v/>
      </c>
      <c r="M157" s="120"/>
      <c r="N157" s="175" t="str">
        <f t="shared" si="5"/>
        <v/>
      </c>
      <c r="O157" s="171" t="s">
        <v>1150</v>
      </c>
      <c r="P157" s="81"/>
    </row>
    <row r="158" spans="1:16" s="7" customFormat="1" ht="24.75" customHeight="1" outlineLevel="1" x14ac:dyDescent="0.25">
      <c r="A158" s="138">
        <v>45</v>
      </c>
      <c r="B158" s="167" t="s">
        <v>2671</v>
      </c>
      <c r="C158" s="168" t="s">
        <v>31</v>
      </c>
      <c r="D158" s="117"/>
      <c r="E158" s="139"/>
      <c r="F158" s="139"/>
      <c r="G158" s="166" t="str">
        <f t="shared" si="4"/>
        <v/>
      </c>
      <c r="H158" s="118"/>
      <c r="I158" s="117"/>
      <c r="J158" s="117"/>
      <c r="K158" s="68"/>
      <c r="L158" s="102" t="str">
        <f>+IF(AND(K158&gt;0,O158="Ejecución"),(K158/877802)*Tabla2815[[#This Row],[% participación]],IF(AND(K158&gt;0,O158&lt;&gt;"Ejecución"),"-",""))</f>
        <v/>
      </c>
      <c r="M158" s="120"/>
      <c r="N158" s="175" t="str">
        <f t="shared" si="5"/>
        <v/>
      </c>
      <c r="O158" s="171" t="s">
        <v>1150</v>
      </c>
      <c r="P158" s="81"/>
    </row>
    <row r="159" spans="1:16" s="7" customFormat="1" ht="24.75" customHeight="1" outlineLevel="1" x14ac:dyDescent="0.25">
      <c r="A159" s="138">
        <v>46</v>
      </c>
      <c r="B159" s="167" t="s">
        <v>2671</v>
      </c>
      <c r="C159" s="168" t="s">
        <v>31</v>
      </c>
      <c r="D159" s="117"/>
      <c r="E159" s="139"/>
      <c r="F159" s="139"/>
      <c r="G159" s="166" t="str">
        <f t="shared" si="4"/>
        <v/>
      </c>
      <c r="H159" s="118"/>
      <c r="I159" s="117"/>
      <c r="J159" s="117"/>
      <c r="K159" s="68"/>
      <c r="L159" s="102" t="str">
        <f>+IF(AND(K159&gt;0,O159="Ejecución"),(K159/877802)*Tabla2815[[#This Row],[% participación]],IF(AND(K159&gt;0,O159&lt;&gt;"Ejecución"),"-",""))</f>
        <v/>
      </c>
      <c r="M159" s="120"/>
      <c r="N159" s="175" t="str">
        <f t="shared" si="5"/>
        <v/>
      </c>
      <c r="O159" s="171" t="s">
        <v>1150</v>
      </c>
      <c r="P159" s="81"/>
    </row>
    <row r="160" spans="1:16" s="7" customFormat="1" ht="24.75" customHeight="1" outlineLevel="1" thickBot="1" x14ac:dyDescent="0.3">
      <c r="A160" s="138">
        <v>47</v>
      </c>
      <c r="B160" s="167" t="s">
        <v>2671</v>
      </c>
      <c r="C160" s="168" t="s">
        <v>31</v>
      </c>
      <c r="D160" s="117"/>
      <c r="E160" s="139"/>
      <c r="F160" s="139"/>
      <c r="G160" s="166" t="str">
        <f t="shared" si="4"/>
        <v/>
      </c>
      <c r="H160" s="118"/>
      <c r="I160" s="117"/>
      <c r="J160" s="117"/>
      <c r="K160" s="68"/>
      <c r="L160" s="102" t="str">
        <f>+IF(AND(K160&gt;0,O160="Ejecución"),(K160/877802)*Tabla2815[[#This Row],[% participación]],IF(AND(K160&gt;0,O160&lt;&gt;"Ejecución"),"-",""))</f>
        <v/>
      </c>
      <c r="M160" s="120"/>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25" x14ac:dyDescent="0.25">
      <c r="A179" s="9"/>
      <c r="B179" s="229" t="s">
        <v>2670</v>
      </c>
      <c r="C179" s="229"/>
      <c r="D179" s="229"/>
      <c r="E179" s="24">
        <v>0.02</v>
      </c>
      <c r="F179" s="172"/>
      <c r="G179" s="173" t="str">
        <f>IF(F179&gt;0,SUM(E179+F179),"")</f>
        <v/>
      </c>
      <c r="H179" s="5"/>
      <c r="I179" s="220" t="s">
        <v>2672</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30" t="s">
        <v>2633</v>
      </c>
      <c r="L185" s="230"/>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David RAMOS GARCIA</cp:lastModifiedBy>
  <cp:lastPrinted>2020-12-30T04:27:50Z</cp:lastPrinted>
  <dcterms:created xsi:type="dcterms:W3CDTF">2020-10-14T21:57:42Z</dcterms:created>
  <dcterms:modified xsi:type="dcterms:W3CDTF">2020-12-30T04:56:03Z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