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2021808001552020\"/>
    </mc:Choice>
  </mc:AlternateContent>
  <xr:revisionPtr revIDLastSave="0" documentId="13_ncr:1_{58058327-10CC-4E38-9C81-39BCDA0873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<sst xmlns="http://schemas.openxmlformats.org/spreadsheetml/2006/main" count="3137" uniqueCount="2719">
  <si>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</si>
  <si>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</si>
  <si>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</si>
  <si>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</si>
  <si>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</si>
  <si>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</si>
  <si>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</si>
  <si>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</si>
  <si>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</si>
  <si>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</si>
  <si>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</si>
  <si>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</si>
  <si>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</si>
  <si>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</si>
  <si>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</si>
  <si>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</si>
  <si>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</si>
  <si>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</si>
  <si>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</si>
  <si>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</si>
  <si>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</si>
  <si>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</si>
  <si>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</si>
  <si>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</si>
  <si>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</si>
  <si>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</si>
  <si>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</si>
  <si>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</si>
  <si>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</si>
  <si>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</si>
  <si>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</si>
  <si>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</si>
  <si>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</si>
  <si>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</si>
  <si>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</si>
  <si>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</si>
  <si>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</si>
  <si>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</si>
  <si>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</si>
  <si>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</si>
  <si>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</si>
  <si>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</si>
  <si>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</si>
  <si>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</si>
  <si>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</si>
  <si>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</si>
  <si>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</si>
  <si>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</si>
  <si>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</si>
  <si>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</si>
  <si>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</si>
  <si>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</si>
  <si>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</si>
  <si>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</si>
  <si>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</si>
  <si>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</si>
  <si>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</si>
  <si>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</si>
  <si>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</si>
  <si>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</si>
  <si>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</si>
  <si>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</si>
  <si>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</si>
  <si>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</si>
  <si>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</si>
  <si>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</si>
  <si>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</si>
  <si>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</si>
  <si>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</si>
  <si>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</si>
  <si>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</si>
  <si>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</si>
  <si>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</si>
  <si>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</si>
  <si>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</si>
  <si>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</si>
  <si>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</si>
  <si>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</si>
  <si>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</si>
  <si>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</si>
  <si>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</si>
  <si>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</si>
  <si>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</si>
  <si>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</si>
  <si>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</si>
  <si>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</si>
  <si>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</si>
  <si>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</si>
  <si>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</si>
  <si>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</si>
  <si>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</si>
  <si>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</si>
  <si>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</si>
  <si>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</si>
  <si>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</si>
  <si>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</si>
  <si>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</si>
  <si>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</si>
  <si>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</si>
  <si>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</si>
  <si>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</si>
  <si>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</si>
  <si>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</si>
  <si>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</si>
  <si>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</si>
  <si>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</si>
  <si>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</si>
  <si>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</si>
  <si>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</si>
  <si>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</si>
  <si>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</si>
  <si>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</si>
  <si>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</si>
  <si>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</si>
  <si>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</si>
  <si>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</si>
  <si>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</si>
  <si>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</si>
  <si>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</si>
  <si>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</si>
  <si>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</si>
  <si>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</si>
  <si>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</si>
  <si>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</si>
  <si>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</si>
  <si>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</si>
  <si>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</si>
  <si>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</si>
  <si>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</si>
  <si>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</si>
  <si>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</si>
  <si>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</si>
  <si>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</si>
  <si>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</si>
  <si>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</si>
  <si>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</si>
  <si>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</si>
  <si>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</si>
  <si>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</si>
  <si>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</si>
  <si>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</si>
  <si>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</si>
  <si>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</si>
  <si>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</si>
  <si>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</si>
  <si>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</si>
  <si>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</si>
  <si>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</si>
  <si>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</si>
  <si>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</si>
  <si>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</si>
  <si>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</si>
  <si>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</si>
  <si>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</si>
  <si>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</si>
  <si>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</si>
  <si>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</si>
  <si>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</si>
  <si>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</si>
  <si>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</si>
  <si>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</si>
  <si>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</si>
  <si>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</si>
  <si>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</si>
  <si>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</si>
  <si>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</si>
  <si>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</si>
  <si>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</si>
  <si>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</si>
  <si>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</si>
  <si>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</si>
  <si>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</si>
  <si>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</si>
  <si>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</si>
  <si>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</si>
  <si>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</si>
  <si>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</si>
  <si>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</si>
  <si>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</si>
  <si>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</si>
  <si>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</si>
  <si>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</si>
  <si>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</si>
  <si>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</si>
  <si>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</si>
  <si>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</si>
  <si>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</si>
  <si>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</si>
  <si>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</si>
  <si>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</si>
  <si>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</si>
  <si>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</si>
  <si>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</si>
  <si>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</si>
  <si>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</si>
  <si>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</si>
  <si>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</si>
  <si>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</si>
  <si>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</si>
  <si>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</si>
  <si>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</si>
  <si>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</si>
  <si>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</si>
  <si>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</si>
  <si>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</si>
  <si>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</si>
  <si>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</si>
  <si>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</si>
  <si>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</si>
  <si>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</si>
  <si>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</si>
  <si>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</si>
  <si>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</si>
  <si>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</si>
  <si>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</si>
  <si>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</si>
  <si>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</si>
  <si>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</si>
  <si>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</si>
  <si>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</si>
  <si>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</si>
  <si>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</si>
  <si>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</si>
  <si>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</si>
  <si>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</si>
  <si>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</si>
  <si>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</si>
  <si>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</si>
  <si>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</si>
  <si>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</si>
  <si>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</si>
  <si>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</si>
  <si>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</si>
  <si>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</si>
  <si>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</si>
  <si>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</si>
  <si>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</si>
  <si>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</si>
  <si>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</si>
  <si>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</si>
  <si>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</si>
  <si>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</si>
  <si>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</si>
  <si>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</si>
  <si>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</si>
  <si>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</si>
  <si>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</si>
  <si>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</si>
  <si>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</si>
  <si>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</si>
  <si>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</si>
  <si>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</si>
  <si>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</si>
  <si>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</si>
  <si>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</si>
  <si>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</si>
  <si>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</si>
  <si>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</si>
  <si>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</si>
  <si>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</si>
  <si>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</si>
  <si>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</si>
  <si>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</si>
  <si>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</si>
  <si>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</si>
  <si>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</si>
  <si>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</si>
  <si>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</si>
  <si>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</si>
  <si>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</si>
  <si>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</si>
  <si>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</si>
  <si>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</si>
  <si>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</si>
  <si>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</si>
  <si>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</si>
  <si>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</si>
  <si>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</si>
  <si>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</si>
  <si>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</si>
  <si>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</si>
  <si>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</si>
  <si>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</si>
  <si>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</si>
  <si>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</si>
  <si>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</si>
  <si>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</si>
  <si>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</si>
  <si>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</si>
  <si>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</si>
  <si>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</si>
  <si>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</si>
  <si>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</si>
  <si>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</si>
  <si>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</si>
  <si>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</si>
  <si>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</si>
  <si>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</si>
  <si>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</si>
  <si>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</si>
  <si>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</si>
  <si>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</si>
  <si>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</si>
  <si>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</si>
  <si>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</si>
  <si>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</si>
  <si>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</si>
  <si>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</si>
  <si>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</si>
  <si>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</si>
  <si>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</si>
  <si>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</si>
  <si>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</si>
  <si>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</si>
  <si>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</si>
  <si>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</si>
  <si>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</si>
  <si>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</si>
  <si>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</si>
  <si>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</si>
  <si>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</si>
  <si>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</si>
  <si>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</si>
  <si>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</si>
  <si>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</si>
  <si>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</si>
  <si>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</si>
  <si>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</si>
  <si>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</si>
  <si>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</si>
  <si>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</si>
  <si>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</si>
  <si>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</si>
  <si>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</si>
  <si>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</si>
  <si>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</si>
  <si>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</si>
  <si>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</si>
  <si>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</si>
  <si>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</si>
  <si>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</si>
  <si>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</si>
  <si>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</si>
  <si>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</si>
  <si>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</si>
  <si>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</si>
  <si>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</si>
  <si>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</si>
  <si>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</si>
  <si>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</si>
  <si>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</si>
  <si>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</si>
  <si>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</si>
  <si>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</si>
  <si>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</si>
  <si>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</si>
  <si>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</si>
  <si>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</si>
  <si>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</si>
  <si>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</si>
  <si>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</si>
  <si>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</si>
  <si>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</si>
  <si>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</si>
  <si>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</si>
  <si>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</si>
  <si>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</si>
  <si>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</si>
  <si>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</si>
  <si>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</si>
  <si>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</si>
  <si>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</si>
  <si>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</si>
  <si>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</si>
  <si>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</si>
  <si>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</si>
  <si>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</si>
  <si>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</si>
  <si>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</si>
  <si>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</si>
  <si>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</si>
  <si>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</si>
  <si>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</si>
  <si>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</si>
  <si>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</si>
  <si>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</si>
  <si>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</si>
  <si>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</si>
  <si>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</si>
  <si>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</si>
  <si>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</si>
  <si>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</si>
  <si>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</si>
  <si>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</si>
  <si>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</si>
  <si>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</si>
  <si>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</si>
  <si>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</si>
  <si>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</si>
  <si>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</si>
  <si>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</si>
  <si>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</si>
  <si>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</si>
  <si>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</si>
  <si>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</si>
  <si>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</si>
  <si>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</si>
  <si>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</si>
  <si>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</si>
  <si>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</si>
  <si>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</si>
  <si>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</si>
  <si>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</si>
  <si>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</si>
  <si>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</si>
  <si>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</si>
  <si>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</si>
  <si>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</si>
  <si>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</si>
  <si>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</si>
  <si>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</si>
  <si>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</si>
  <si>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</si>
  <si>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</si>
  <si>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</si>
  <si>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</si>
  <si>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</si>
  <si>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</si>
  <si>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</si>
  <si>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</si>
  <si>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</si>
  <si>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</si>
  <si>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</si>
  <si>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</si>
  <si>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</si>
  <si>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</si>
  <si>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</si>
  <si>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</si>
  <si>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</si>
  <si>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</si>
  <si>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</si>
  <si>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</si>
  <si>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</si>
  <si>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</si>
  <si>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</si>
  <si>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</si>
  <si>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</si>
  <si>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</si>
  <si>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</si>
  <si>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</si>
  <si>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</si>
  <si>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</si>
  <si>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</si>
  <si>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</si>
  <si>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</si>
  <si>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</si>
  <si>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</si>
  <si>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</si>
  <si>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</si>
  <si>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</si>
  <si>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</si>
  <si>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</si>
  <si>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</si>
  <si>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</si>
  <si>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</si>
  <si>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</si>
  <si>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</si>
  <si>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</si>
  <si>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</si>
  <si>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</si>
  <si>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</si>
  <si>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</si>
  <si>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</si>
  <si>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</si>
  <si>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</si>
  <si>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</si>
  <si>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</si>
  <si>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</si>
  <si>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</si>
  <si>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</si>
  <si>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</si>
  <si>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</si>
  <si>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</si>
  <si>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</si>
  <si>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</si>
  <si>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</si>
  <si>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</si>
  <si>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</si>
  <si>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</si>
  <si>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</si>
  <si>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</si>
  <si>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</si>
  <si>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</si>
  <si>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</si>
  <si>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</si>
  <si>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</si>
  <si>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</si>
  <si>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</si>
  <si>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</si>
  <si>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</si>
  <si>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</si>
  <si>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</si>
  <si>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</si>
  <si>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</si>
  <si>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</si>
  <si>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</si>
  <si>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</si>
  <si>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</si>
  <si>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</si>
  <si>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</si>
  <si>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</si>
  <si>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</si>
  <si>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</si>
  <si>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</si>
  <si>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</si>
  <si>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</si>
  <si>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</si>
  <si>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</si>
  <si>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</si>
  <si>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</si>
  <si>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</si>
  <si>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</si>
  <si>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</si>
  <si>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</si>
  <si>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</si>
  <si>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</si>
  <si>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</si>
  <si>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</si>
  <si>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</si>
  <si>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</si>
  <si>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</si>
  <si>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</si>
  <si>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</si>
  <si>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</si>
  <si>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</si>
  <si>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</si>
  <si>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</si>
  <si>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</si>
  <si>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</si>
  <si>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</si>
  <si>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</si>
  <si>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</si>
  <si>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</si>
  <si>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</si>
  <si>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</si>
  <si>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</si>
  <si>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</si>
  <si>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</si>
  <si>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</si>
  <si>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</si>
  <si>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</si>
  <si>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</si>
  <si>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</si>
  <si>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</si>
  <si>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</si>
  <si>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</si>
  <si>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</si>
  <si>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</si>
  <si>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</si>
  <si>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</si>
  <si>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</si>
  <si>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</si>
  <si>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</si>
  <si>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</si>
  <si>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</si>
  <si>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</si>
  <si>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</si>
  <si>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</si>
  <si>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</si>
  <si>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</si>
  <si>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</si>
  <si>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</si>
  <si>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</si>
  <si>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</si>
  <si>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</si>
  <si>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</si>
  <si>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</si>
  <si>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</si>
  <si>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</si>
  <si>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</si>
  <si>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</si>
  <si>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</si>
  <si>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</si>
  <si>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</si>
  <si>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</si>
  <si>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</si>
  <si>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</si>
  <si>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</si>
  <si>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</si>
  <si>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</si>
  <si>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</si>
  <si>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</si>
  <si>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</si>
  <si>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</si>
  <si>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</si>
  <si>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</si>
  <si>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</si>
  <si>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</si>
  <si>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</si>
  <si>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</si>
  <si>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</si>
  <si>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</si>
  <si>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</si>
  <si>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</si>
  <si>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</si>
  <si>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</si>
  <si>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</si>
  <si>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</si>
  <si>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</si>
  <si>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</si>
  <si>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</si>
  <si>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</si>
  <si>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</si>
  <si>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</si>
  <si>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</si>
  <si>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</si>
  <si>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</si>
  <si>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</si>
  <si>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</si>
  <si>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</si>
  <si>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</si>
  <si>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</si>
  <si>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</si>
  <si>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</si>
  <si>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</si>
  <si>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</si>
  <si>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</si>
  <si>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</si>
  <si>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</si>
  <si>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</si>
  <si>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</si>
  <si>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</si>
  <si>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</si>
  <si>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</si>
  <si>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</si>
  <si>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</si>
  <si>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</si>
  <si>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</si>
  <si>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</si>
  <si>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</si>
  <si>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</si>
  <si>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</si>
  <si>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</si>
  <si>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</si>
  <si>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</si>
  <si>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</si>
  <si>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</si>
  <si>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</si>
  <si>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</si>
  <si>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</si>
  <si>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</si>
  <si>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</si>
  <si>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</si>
  <si>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</si>
  <si>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</si>
  <si>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</si>
  <si>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</si>
  <si>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</si>
  <si>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</si>
  <si>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</si>
  <si>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</si>
  <si>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</si>
  <si>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</si>
  <si>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</si>
  <si>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</si>
  <si>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</si>
  <si>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</si>
  <si>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</si>
  <si>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</si>
  <si>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</si>
  <si>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</si>
  <si>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</si>
  <si>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</si>
  <si>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</si>
  <si>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</si>
  <si>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</si>
  <si>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</si>
  <si>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</si>
  <si>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</si>
  <si>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</si>
  <si>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</si>
  <si>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</si>
  <si>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</si>
  <si>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</si>
  <si>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</si>
  <si>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</si>
  <si>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</si>
  <si>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</si>
  <si>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</si>
  <si>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</si>
  <si>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</si>
  <si>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</si>
  <si>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</si>
  <si>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</si>
  <si>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</si>
  <si>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</si>
  <si>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</si>
  <si>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</si>
  <si>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</si>
  <si>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</si>
  <si>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</si>
  <si>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</si>
  <si>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</si>
  <si>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</si>
  <si>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</si>
  <si>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</si>
  <si>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</si>
  <si>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</si>
  <si>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</si>
  <si>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</si>
  <si>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</si>
  <si>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</si>
  <si>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</si>
  <si>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</si>
  <si>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</si>
  <si>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</si>
  <si>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</si>
  <si>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</si>
  <si>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</si>
  <si>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</si>
  <si>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</si>
  <si>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</si>
  <si>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</si>
  <si>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</si>
  <si>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</si>
  <si>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</si>
  <si>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</si>
  <si>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</si>
  <si>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</si>
  <si>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</si>
  <si>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</si>
  <si>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</si>
  <si>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</si>
  <si>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</si>
  <si>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</si>
  <si>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</si>
  <si>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</si>
  <si>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</si>
  <si>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</si>
  <si>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</si>
  <si>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</si>
  <si>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</si>
  <si>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</si>
  <si>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</si>
  <si>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</si>
  <si>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</si>
  <si>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</si>
  <si>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</si>
  <si>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</si>
  <si>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</si>
  <si>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</si>
  <si>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</si>
  <si>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</si>
  <si>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</si>
  <si>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</si>
  <si>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</si>
  <si>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</si>
  <si>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</si>
  <si>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</si>
  <si>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</si>
  <si>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</si>
  <si>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</si>
  <si>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</si>
  <si>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</si>
  <si>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</si>
  <si>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</si>
  <si>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</si>
  <si>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</si>
  <si>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</si>
  <si>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</si>
  <si>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</si>
  <si>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</si>
  <si>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</si>
  <si>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</si>
  <si>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</si>
  <si>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</si>
  <si>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</si>
  <si>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</si>
  <si>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</si>
  <si>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</si>
  <si>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</si>
  <si>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</si>
  <si>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</si>
  <si>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</si>
  <si>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</si>
  <si>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</si>
  <si>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</si>
  <si>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</si>
  <si>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</si>
  <si>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</si>
  <si>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</si>
  <si>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</si>
  <si>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</si>
  <si>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</si>
  <si>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</si>
  <si>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</si>
  <si>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</si>
  <si>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</si>
  <si>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</si>
  <si>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</si>
  <si>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</si>
  <si>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</si>
  <si>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</si>
  <si>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</si>
  <si>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</si>
  <si>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</si>
  <si>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</si>
  <si>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</si>
  <si>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</si>
  <si>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</si>
  <si>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</si>
  <si>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</si>
  <si>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</si>
  <si>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</si>
  <si>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</si>
  <si>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</si>
  <si>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</si>
  <si>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</si>
  <si>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</si>
  <si>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</si>
  <si>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</si>
  <si>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</si>
  <si>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</si>
  <si>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</si>
  <si>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</si>
  <si>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</si>
  <si>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</si>
  <si>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</si>
  <si>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</si>
  <si>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</si>
  <si>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</si>
  <si>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</si>
  <si>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</si>
  <si>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</si>
  <si>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</si>
  <si>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</si>
  <si>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</si>
  <si>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</si>
  <si>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</si>
  <si>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</si>
  <si>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</si>
  <si>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</si>
  <si>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</si>
  <si>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</si>
  <si>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</si>
  <si>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</si>
  <si>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</si>
  <si>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</si>
  <si>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</si>
  <si>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</si>
  <si>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</si>
  <si>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</si>
  <si>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</si>
  <si>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</si>
  <si>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</si>
  <si>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</si>
  <si>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</si>
  <si>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</si>
  <si>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</si>
  <si>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</si>
  <si>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</si>
  <si>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</si>
  <si>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</si>
  <si>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</si>
  <si>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</si>
  <si>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</si>
  <si>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</si>
  <si>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</si>
  <si>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</si>
  <si>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</si>
  <si>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</si>
  <si>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</si>
  <si>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</si>
  <si>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</si>
  <si>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</si>
  <si>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</si>
  <si>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</si>
  <si>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</si>
  <si>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</si>
  <si>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</si>
  <si>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</si>
  <si>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</si>
  <si>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</si>
  <si>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</si>
  <si>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</si>
  <si>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</si>
  <si>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</si>
  <si>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</si>
  <si>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</si>
  <si>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</si>
  <si>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</si>
  <si>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</si>
  <si>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</si>
  <si>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</si>
  <si>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</si>
  <si>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</si>
  <si>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</si>
  <si>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</si>
  <si>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</si>
  <si>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</si>
  <si>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</si>
  <si>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</si>
  <si>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</si>
  <si>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</si>
  <si>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</si>
  <si>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</si>
  <si>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</si>
  <si>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</si>
  <si>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</si>
  <si>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</si>
  <si>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</si>
  <si>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</si>
  <si>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</si>
  <si>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</si>
  <si>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</si>
  <si>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</si>
  <si>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</si>
  <si>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</si>
  <si>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</si>
  <si>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</si>
  <si>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</si>
  <si>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</si>
  <si>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</si>
  <si>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</si>
  <si>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</si>
  <si>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</si>
  <si>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</si>
  <si>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</si>
  <si>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</si>
  <si>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</si>
  <si>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</si>
  <si>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</si>
  <si>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</si>
  <si>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</si>
  <si>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</si>
  <si>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</si>
  <si>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</si>
  <si>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</si>
  <si>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</si>
  <si>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</si>
  <si>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</si>
  <si>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</si>
  <si>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</si>
  <si>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</si>
  <si>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</si>
  <si>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</si>
  <si>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</si>
  <si>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</si>
  <si>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</si>
  <si>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</si>
  <si>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</si>
  <si>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</si>
  <si>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</si>
  <si>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</si>
  <si>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</si>
  <si>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</si>
  <si>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</si>
  <si>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</si>
  <si>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</si>
  <si>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</si>
  <si>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</si>
  <si>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</si>
  <si>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</si>
  <si>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</si>
  <si>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</si>
  <si>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</si>
  <si>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</si>
  <si>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</si>
  <si>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</si>
  <si>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</si>
  <si>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</si>
  <si>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</si>
  <si>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</si>
  <si>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</si>
  <si>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</si>
  <si>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</si>
  <si>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</si>
  <si>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</si>
  <si>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</si>
  <si>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</si>
  <si>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</si>
  <si>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</si>
  <si>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</si>
  <si>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</si>
  <si>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</si>
  <si>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</si>
  <si>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</si>
  <si>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</si>
  <si>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</si>
  <si>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</si>
  <si>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</si>
  <si>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</si>
  <si>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</si>
  <si>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</si>
  <si>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</si>
  <si>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</si>
  <si>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</si>
  <si>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</si>
  <si>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</si>
  <si>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</si>
  <si>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</si>
  <si>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</si>
  <si>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</si>
  <si>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</si>
  <si>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</si>
  <si>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</si>
  <si>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</si>
  <si>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</si>
  <si>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</si>
  <si>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</si>
  <si>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</si>
  <si>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</si>
  <si>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</si>
  <si>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</si>
  <si>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</si>
  <si>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</si>
  <si>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</si>
  <si>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</si>
  <si>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</si>
  <si>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</si>
  <si>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</si>
  <si>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</si>
  <si>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</si>
  <si>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</si>
  <si>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</si>
  <si>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</si>
  <si>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</si>
  <si>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</si>
  <si>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</si>
  <si>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</si>
  <si>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</si>
  <si>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</si>
  <si>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</si>
  <si>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</si>
  <si>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</si>
  <si>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</si>
  <si>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</si>
  <si>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</si>
  <si>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</si>
  <si>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</si>
  <si>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</si>
  <si>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</si>
  <si>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</si>
  <si>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</si>
  <si>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</si>
  <si>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</si>
  <si>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</si>
  <si>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</si>
  <si>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</si>
  <si>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</si>
  <si>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</si>
  <si>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</si>
  <si>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</si>
  <si>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</si>
  <si>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</si>
  <si>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</si>
  <si>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</si>
  <si>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</si>
  <si>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</si>
  <si>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</si>
  <si>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</si>
  <si>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</si>
  <si>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</si>
  <si>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</si>
  <si>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</si>
  <si>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</si>
  <si>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</si>
  <si>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</si>
  <si>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</si>
  <si>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</si>
  <si>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</si>
  <si>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</si>
  <si>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</si>
  <si>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</si>
  <si>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</si>
  <si>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</si>
  <si>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</si>
  <si>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</si>
  <si>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</si>
  <si>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</si>
  <si>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</si>
  <si>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</si>
  <si>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</si>
  <si>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</si>
  <si>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</si>
  <si>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</si>
  <si>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</si>
  <si>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</si>
  <si>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</si>
  <si>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</si>
  <si>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</si>
  <si>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</si>
  <si>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</si>
  <si>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</si>
  <si>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</si>
  <si>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</si>
  <si>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</si>
  <si>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</si>
  <si>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</si>
  <si>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</si>
  <si>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</si>
  <si>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</si>
  <si>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</si>
  <si>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</si>
  <si>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</si>
  <si>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</si>
  <si>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</si>
  <si>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</si>
  <si>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</si>
  <si>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</si>
  <si>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</si>
  <si>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</si>
  <si>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</si>
  <si>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</si>
  <si>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</si>
  <si>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</si>
  <si>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</si>
  <si>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</si>
  <si>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</si>
  <si>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</si>
  <si>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</si>
  <si>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</si>
  <si>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</si>
  <si>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</si>
  <si>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</si>
  <si>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</si>
  <si>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</si>
  <si>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</si>
  <si>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</si>
  <si>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</si>
  <si>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</si>
  <si>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</si>
  <si>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</si>
  <si>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</si>
  <si>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</si>
  <si>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</si>
  <si>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</si>
  <si>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</si>
  <si>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</si>
  <si>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</si>
  <si>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</si>
  <si>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</si>
  <si>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</si>
  <si>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</si>
  <si>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</si>
  <si>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</si>
  <si>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</si>
  <si>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</si>
  <si>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</si>
  <si>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</si>
  <si>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</si>
  <si>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</si>
  <si>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</si>
  <si>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</si>
  <si>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</si>
  <si>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</si>
  <si>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</si>
  <si>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</si>
  <si>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</si>
  <si>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</si>
  <si>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</si>
  <si>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</si>
  <si>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</si>
  <si>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</si>
  <si>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</si>
  <si>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</si>
  <si>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</si>
  <si>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</si>
  <si>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</si>
  <si>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</si>
  <si>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</si>
  <si>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</si>
  <si>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</si>
  <si>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</si>
  <si>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</si>
  <si>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</si>
  <si>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</si>
  <si>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</si>
  <si>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</si>
  <si>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</si>
  <si>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</si>
  <si>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</si>
  <si>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</si>
  <si>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</si>
  <si>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</si>
  <si>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</si>
  <si>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</si>
  <si>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</si>
  <si>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</si>
  <si>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</si>
  <si>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</si>
  <si>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</si>
  <si>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</si>
  <si>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</si>
  <si>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</si>
  <si>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</si>
  <si>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</si>
  <si>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</si>
  <si>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</si>
  <si>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</si>
  <si>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</si>
  <si>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</si>
  <si>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</si>
  <si>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</si>
  <si>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</si>
  <si>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</si>
  <si>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</si>
  <si>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</si>
  <si>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</si>
  <si>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</si>
  <si>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</si>
  <si>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</si>
  <si>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</si>
  <si>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</si>
  <si>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</si>
  <si>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</si>
  <si>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</si>
  <si>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</si>
  <si>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</si>
  <si>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</si>
  <si>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</si>
  <si>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</si>
  <si>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</si>
  <si>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</si>
  <si>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</si>
  <si>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</si>
  <si>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</si>
  <si>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</si>
  <si>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</si>
  <si>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</si>
  <si>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</si>
  <si>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</si>
  <si>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</si>
  <si>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</si>
  <si>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</si>
  <si>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</si>
  <si>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</si>
  <si>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</si>
  <si>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</si>
  <si>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</si>
  <si>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</si>
  <si>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</si>
  <si>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</si>
  <si>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</si>
  <si>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</si>
  <si>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</si>
  <si>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</si>
  <si>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</si>
  <si>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</si>
  <si>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</si>
  <si>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</si>
  <si>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</si>
  <si>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</si>
  <si>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</si>
  <si>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</si>
  <si>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</si>
  <si>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</si>
  <si>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</si>
  <si>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</si>
  <si>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</si>
  <si>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</si>
  <si>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</si>
  <si>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</si>
  <si>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</si>
  <si>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</si>
  <si>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</si>
  <si>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</si>
  <si>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</si>
  <si>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</si>
  <si>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</si>
  <si>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</si>
  <si>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</si>
  <si>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</si>
  <si>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</si>
  <si>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</si>
  <si>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</si>
  <si>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</si>
  <si>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</si>
  <si>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</si>
  <si>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</si>
  <si>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</si>
  <si>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</si>
  <si>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</si>
  <si>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</si>
  <si>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</si>
  <si>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</si>
  <si>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</si>
  <si>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</si>
  <si>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</si>
  <si>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</si>
  <si>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</si>
  <si>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</si>
  <si>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</si>
  <si>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</si>
  <si>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</si>
  <si>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</si>
  <si>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</si>
  <si>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</si>
  <si>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</si>
  <si>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</si>
  <si>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</si>
  <si>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</si>
  <si>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</si>
  <si>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</si>
  <si>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</si>
  <si>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</si>
  <si>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</si>
  <si>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</si>
  <si>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</si>
  <si>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</si>
  <si>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</si>
  <si>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</si>
  <si>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</si>
  <si>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</si>
  <si>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</si>
  <si>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</si>
  <si>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</si>
  <si>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</si>
  <si>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</si>
  <si>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</si>
  <si>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</si>
  <si>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</si>
  <si>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</si>
  <si>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</si>
  <si>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</si>
  <si>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</si>
  <si>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</si>
  <si>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</si>
  <si>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</si>
  <si>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</si>
  <si>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</si>
  <si>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</si>
  <si>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</si>
  <si>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</si>
  <si>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</si>
  <si>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</si>
  <si>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</si>
  <si>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</si>
  <si>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</si>
  <si>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</si>
  <si>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</si>
  <si>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</si>
  <si>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</si>
  <si>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</si>
  <si>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</si>
  <si>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</si>
  <si>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</si>
  <si>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</si>
  <si>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</si>
  <si>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</si>
  <si>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</si>
  <si>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</si>
  <si>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</si>
  <si>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</si>
  <si>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</si>
  <si>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</si>
  <si>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</si>
  <si>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</si>
  <si>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</si>
  <si>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</si>
  <si>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</si>
  <si>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</si>
  <si>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</si>
  <si>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</si>
  <si>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</si>
  <si>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</si>
  <si>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</si>
  <si>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</si>
  <si>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</si>
  <si>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</si>
  <si>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</si>
  <si>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</si>
  <si>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</si>
  <si>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</si>
  <si>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</si>
  <si>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</si>
  <si>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</si>
  <si>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</si>
  <si>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</si>
  <si>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</si>
  <si>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</si>
  <si>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</si>
  <si>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</si>
  <si>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</si>
  <si>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</si>
  <si>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</si>
  <si>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</si>
  <si>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</si>
  <si>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</si>
  <si>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</si>
  <si>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</si>
  <si>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</si>
  <si>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</si>
  <si>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</si>
  <si>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</si>
  <si>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</si>
  <si>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</si>
  <si>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</si>
  <si>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</si>
  <si>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</si>
  <si>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</si>
  <si>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</si>
  <si>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</si>
  <si>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</si>
  <si>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</si>
  <si>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</si>
  <si>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</si>
  <si>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</si>
  <si>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</si>
  <si>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</si>
  <si>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</si>
  <si>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</si>
  <si>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</si>
  <si>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</si>
  <si>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</si>
  <si>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</si>
  <si>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</si>
  <si>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</si>
  <si>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</si>
  <si>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</si>
  <si>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</si>
  <si>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</si>
  <si>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</si>
  <si>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</si>
  <si>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</si>
  <si>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</si>
  <si>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</si>
  <si>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</si>
  <si>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</si>
  <si>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</si>
  <si>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</si>
  <si>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</si>
  <si>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</si>
  <si>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</si>
  <si>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</si>
  <si>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</si>
  <si>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</si>
  <si>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</si>
  <si>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</si>
  <si>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</si>
  <si>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</si>
  <si>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</si>
  <si>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</si>
  <si>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</si>
  <si>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</si>
  <si>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</si>
  <si>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</si>
  <si>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</si>
  <si>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</si>
  <si>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</si>
  <si>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</si>
  <si>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</si>
  <si>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</si>
  <si>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</si>
  <si>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</si>
  <si>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</si>
  <si>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</si>
  <si>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</si>
  <si>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</si>
  <si>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</si>
  <si>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</si>
  <si>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</si>
  <si>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</si>
  <si>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</si>
  <si>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</si>
  <si>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</si>
  <si>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</si>
  <si>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</si>
  <si>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</si>
  <si>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</si>
  <si>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</si>
  <si>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</si>
  <si>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</si>
  <si>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</si>
  <si>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</si>
  <si>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</si>
  <si>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</si>
  <si>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</si>
  <si>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</si>
  <si>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</si>
  <si>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</si>
  <si>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</si>
  <si>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</si>
  <si>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</si>
  <si>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</si>
  <si>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</si>
  <si>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</si>
  <si>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</si>
  <si>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</si>
  <si>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</si>
  <si>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</si>
  <si>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</si>
  <si>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</si>
  <si>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</si>
  <si>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</si>
  <si>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</si>
  <si>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</si>
  <si>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</si>
  <si>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</si>
  <si>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</si>
  <si>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</si>
  <si>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</si>
  <si>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</si>
  <si>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</si>
  <si>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</si>
  <si>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</si>
  <si>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</si>
  <si>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</si>
  <si>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</si>
  <si>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</si>
  <si>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</si>
  <si>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</si>
  <si>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</si>
  <si>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</si>
  <si>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</si>
  <si>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</si>
  <si>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</si>
  <si>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</si>
  <si>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</si>
  <si>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</si>
  <si>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</si>
  <si>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</si>
  <si>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</si>
  <si>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</si>
  <si>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</si>
  <si>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</si>
  <si>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</si>
  <si>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</si>
  <si>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</si>
  <si>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</si>
  <si>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</si>
  <si>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</si>
  <si>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</si>
  <si>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</si>
  <si>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</si>
  <si>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</si>
  <si>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</si>
  <si>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</si>
  <si>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</si>
  <si>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</si>
  <si>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</si>
  <si>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</si>
  <si>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</si>
  <si>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</si>
  <si>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</si>
  <si>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</si>
  <si>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</si>
  <si>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</si>
  <si>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</si>
  <si>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</si>
  <si>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</si>
  <si>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</si>
  <si>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</si>
  <si>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</si>
  <si>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</si>
  <si>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</si>
  <si>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</si>
  <si>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</si>
  <si>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</si>
  <si>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</si>
  <si>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</si>
  <si>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</si>
  <si>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</si>
  <si>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</si>
  <si>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</si>
  <si>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</si>
  <si>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</si>
  <si>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</si>
  <si>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</si>
  <si>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</si>
  <si>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</si>
  <si>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</si>
  <si>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</si>
  <si>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</si>
  <si>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</si>
  <si>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</si>
  <si>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</si>
  <si>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</si>
  <si>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</si>
  <si>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</si>
  <si>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</si>
  <si>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</si>
  <si>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</si>
  <si>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</si>
  <si>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</si>
  <si>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</si>
  <si>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</si>
  <si>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</si>
  <si>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</si>
  <si>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</si>
  <si>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</si>
  <si>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</si>
  <si>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</si>
  <si>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</si>
  <si>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</si>
  <si>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</si>
  <si>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</si>
  <si>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</si>
  <si>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</si>
  <si>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</si>
  <si>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</si>
  <si>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</si>
  <si>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</si>
  <si>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</si>
  <si>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</si>
  <si>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</si>
  <si>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</si>
  <si>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</si>
  <si>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</si>
  <si>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</si>
  <si>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</si>
  <si>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</si>
  <si>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</si>
  <si>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</si>
  <si>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</si>
  <si>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</si>
  <si>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</si>
  <si>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</si>
  <si>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</si>
  <si>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</si>
  <si>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</si>
  <si>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</si>
  <si>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</si>
  <si>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</si>
  <si>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</si>
  <si>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</si>
  <si>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</si>
  <si>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</si>
  <si>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</si>
  <si>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</si>
  <si>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</si>
  <si>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</si>
  <si>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</si>
  <si>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</si>
  <si>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</si>
  <si>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</si>
  <si>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</si>
  <si>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</si>
  <si>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</si>
  <si>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</si>
  <si>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</si>
  <si>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</si>
  <si>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</si>
  <si>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</si>
  <si>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</si>
  <si>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</si>
  <si>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</si>
  <si>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</si>
  <si>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</si>
  <si>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</si>
  <si>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</si>
  <si>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</si>
  <si>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</si>
  <si>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</si>
  <si>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</si>
  <si>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</si>
  <si>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</si>
  <si>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</si>
  <si>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</si>
  <si>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</si>
  <si>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</si>
  <si>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</si>
  <si>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</si>
  <si>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</si>
  <si>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</si>
  <si>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</si>
  <si>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</si>
  <si>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</si>
  <si>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</si>
  <si>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</si>
  <si>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</si>
  <si>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</si>
  <si>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</si>
  <si>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</si>
  <si>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</si>
  <si>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</si>
  <si>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</si>
  <si>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</si>
  <si>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</si>
  <si>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</si>
  <si>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</si>
  <si>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</si>
  <si>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</si>
  <si>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</si>
  <si>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</si>
  <si>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</si>
  <si>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</si>
  <si>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</si>
  <si>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</si>
  <si>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</si>
  <si>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</si>
  <si>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</si>
  <si>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</si>
  <si>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</si>
  <si>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</si>
  <si>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</si>
  <si>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</si>
  <si>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</si>
  <si>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</si>
  <si>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</si>
  <si>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</si>
  <si>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</si>
  <si>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</si>
  <si>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</si>
  <si>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</si>
  <si>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</si>
  <si>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</si>
  <si>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</si>
  <si>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</si>
  <si>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</si>
  <si>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</si>
  <si>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</si>
  <si>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</si>
  <si>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</si>
  <si>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</si>
  <si>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</si>
  <si>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</si>
  <si>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</si>
  <si>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</si>
  <si>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</si>
  <si>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</si>
  <si>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</si>
  <si>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</si>
  <si>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</si>
  <si>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</si>
  <si>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</si>
  <si>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</si>
  <si>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</si>
  <si>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</si>
  <si>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</si>
  <si>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</si>
  <si>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</si>
  <si>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</si>
  <si>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</si>
  <si>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</si>
  <si>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</si>
  <si>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</si>
  <si>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</si>
  <si>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</si>
  <si>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</si>
  <si>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</si>
  <si>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</si>
  <si>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</si>
  <si>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</si>
  <si>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</si>
  <si>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</si>
  <si>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</si>
  <si>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</si>
  <si>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</si>
  <si>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</si>
  <si>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</si>
  <si>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</si>
  <si>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</si>
  <si>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</si>
  <si>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</si>
  <si>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</si>
  <si>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</si>
  <si>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</si>
  <si>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</si>
  <si>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</si>
  <si>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</si>
  <si>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</si>
  <si>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</si>
  <si>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</si>
  <si>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</si>
  <si>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</si>
  <si>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</si>
  <si>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</si>
  <si>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</si>
  <si>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</si>
  <si>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</si>
  <si>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</si>
  <si>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</si>
  <si>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</si>
  <si>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</si>
  <si>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</si>
  <si>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</si>
  <si>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</si>
  <si>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</si>
  <si>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</si>
  <si>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</si>
  <si>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</si>
  <si>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</si>
  <si>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</si>
  <si>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</si>
  <si>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</si>
  <si>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</si>
  <si>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</si>
  <si>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</si>
  <si>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</si>
  <si>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</si>
  <si>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</si>
  <si>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</si>
  <si>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</si>
  <si>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</si>
  <si>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</si>
  <si>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</si>
  <si>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</si>
  <si>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</si>
  <si>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</si>
  <si>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</si>
  <si>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</si>
  <si>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</si>
  <si>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</si>
  <si>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</si>
  <si>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</si>
  <si>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</si>
  <si>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</si>
  <si>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</si>
  <si>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</si>
  <si>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</si>
  <si>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</si>
  <si>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</si>
  <si>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</si>
  <si>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</si>
  <si>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</si>
  <si>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</si>
  <si>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</si>
  <si>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</si>
  <si>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</si>
  <si>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</si>
  <si>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</si>
  <si>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</si>
  <si>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</si>
  <si>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</si>
  <si>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</si>
  <si>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</si>
  <si>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</si>
  <si>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</si>
  <si>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</si>
  <si>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</si>
  <si>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</si>
  <si>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</si>
  <si>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</si>
  <si>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</si>
  <si>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</si>
  <si>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</si>
  <si>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</si>
  <si>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</si>
  <si>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</si>
  <si>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</si>
  <si>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</si>
  <si>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</si>
  <si>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</si>
  <si>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</si>
  <si>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</si>
  <si>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</si>
  <si>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</si>
  <si>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</si>
  <si>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</si>
  <si>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</si>
  <si>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</si>
  <si>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</si>
  <si>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</si>
  <si>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</si>
  <si>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</si>
  <si>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</si>
  <si>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</si>
  <si>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</si>
  <si>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</si>
  <si>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</si>
  <si>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</si>
  <si>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</si>
  <si>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</si>
  <si>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</si>
  <si>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</si>
  <si>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</si>
  <si>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</si>
  <si>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</si>
  <si>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</si>
  <si>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</si>
  <si>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</si>
  <si>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</si>
  <si>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</si>
  <si>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</si>
  <si>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</si>
  <si>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</si>
  <si>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</si>
  <si>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</si>
  <si>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</si>
  <si>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</si>
  <si>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</si>
  <si>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</si>
  <si>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</si>
  <si>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</si>
  <si>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</si>
  <si>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</si>
  <si>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</si>
  <si>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</si>
  <si>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</si>
  <si>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</si>
  <si>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</si>
  <si>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</si>
  <si>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</si>
  <si>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</si>
  <si>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</si>
  <si>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</si>
  <si>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</si>
  <si>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</si>
  <si>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</si>
  <si>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</si>
  <si>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</si>
  <si>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</si>
  <si>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</si>
  <si>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</si>
  <si>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</si>
  <si>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</si>
  <si>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</si>
  <si>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</si>
  <si>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</si>
  <si>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</si>
  <si>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</si>
  <si>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</si>
  <si>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</si>
  <si>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</si>
  <si>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</si>
  <si>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</si>
  <si>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</si>
  <si>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</si>
  <si>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</si>
  <si>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</si>
  <si>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</si>
  <si>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</si>
  <si>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</si>
  <si>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</si>
  <si>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</si>
  <si>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</si>
  <si>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</si>
  <si>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</si>
  <si>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</si>
  <si>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</si>
  <si>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</si>
  <si>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</si>
  <si>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</si>
  <si>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</si>
  <si>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</si>
  <si>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</si>
  <si>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</si>
  <si>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</si>
  <si>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</si>
  <si>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</si>
  <si>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</si>
  <si>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</si>
  <si>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</si>
  <si>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</si>
  <si>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</si>
  <si>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</si>
  <si>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</si>
  <si>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</si>
  <si>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</si>
  <si>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</si>
  <si>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</si>
  <si>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</si>
  <si>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</si>
  <si>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</si>
  <si>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</si>
  <si>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</si>
  <si>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</si>
  <si>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</si>
  <si>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</si>
  <si>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</si>
  <si>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</si>
  <si>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</si>
  <si>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</si>
  <si>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</si>
  <si>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</si>
  <si>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</si>
  <si>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</si>
  <si>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</si>
  <si>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</si>
  <si>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</si>
  <si>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</si>
  <si>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</si>
  <si>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</si>
  <si>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</si>
  <si>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</si>
  <si>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</si>
  <si>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</si>
  <si>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</si>
  <si>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</si>
  <si>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</si>
  <si>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</si>
  <si>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</si>
  <si>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</si>
  <si>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</si>
  <si>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</si>
  <si>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</si>
  <si>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</si>
  <si>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</si>
  <si>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</si>
  <si>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</si>
  <si>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</si>
  <si>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</si>
  <si>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</si>
  <si>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</si>
  <si>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</si>
  <si>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</si>
  <si>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</si>
  <si>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</si>
  <si>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</si>
  <si>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</si>
  <si>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</si>
  <si>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</si>
  <si>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</si>
  <si>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</si>
  <si>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</si>
  <si>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</si>
  <si>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</si>
  <si>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</si>
  <si>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</si>
  <si>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</si>
  <si>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</si>
  <si>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</si>
  <si>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</si>
  <si>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</si>
  <si>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</si>
  <si>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</si>
  <si>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</si>
  <si>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</si>
  <si>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</si>
  <si>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</si>
  <si>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</si>
  <si>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</si>
  <si>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</si>
  <si>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</si>
  <si>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</si>
  <si>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</si>
  <si>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</si>
  <si>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</si>
  <si>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</si>
  <si>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</si>
  <si>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</si>
  <si>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</si>
  <si>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</si>
  <si>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</si>
  <si>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</si>
  <si>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</si>
  <si>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</si>
  <si>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</si>
  <si>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</si>
  <si>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</si>
  <si>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</si>
  <si>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</si>
  <si>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</si>
  <si>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</si>
  <si>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</si>
  <si>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</si>
  <si>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</si>
  <si>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</si>
  <si>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</si>
  <si>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</si>
  <si>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</si>
  <si>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</si>
  <si>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</si>
  <si>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</si>
  <si>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</si>
  <si>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</si>
  <si>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</si>
  <si>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</si>
  <si>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</si>
  <si>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</si>
  <si>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</si>
  <si>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</si>
  <si>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</si>
  <si>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</si>
  <si>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</si>
  <si>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</si>
  <si>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</si>
  <si>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</si>
  <si>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</si>
  <si>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</si>
  <si>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</si>
  <si>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</si>
  <si>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</si>
  <si>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</si>
  <si>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</si>
  <si>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</si>
  <si>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</si>
  <si>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</si>
  <si>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</si>
  <si>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</si>
  <si>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</si>
  <si>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</si>
  <si>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</si>
  <si>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</si>
  <si>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</si>
  <si>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</si>
  <si>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</si>
  <si>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</si>
  <si>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</si>
  <si>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</si>
  <si>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</si>
  <si>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</si>
  <si>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</si>
  <si>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</si>
  <si>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</si>
  <si>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</si>
  <si>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</si>
  <si>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</si>
  <si>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</si>
  <si>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</si>
  <si>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</si>
  <si>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</si>
  <si>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</si>
  <si>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</si>
  <si>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</si>
  <si>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</si>
  <si>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</si>
  <si>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</si>
  <si>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</si>
  <si>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</si>
  <si>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</si>
  <si>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</si>
  <si>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</si>
  <si>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</si>
  <si>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</si>
  <si>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</si>
  <si>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</si>
  <si>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</si>
  <si>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</si>
  <si>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</si>
  <si>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</si>
  <si>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</si>
  <si>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</si>
  <si>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</si>
  <si>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</si>
  <si>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</si>
  <si>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</si>
  <si>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</si>
  <si>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</si>
  <si>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</si>
  <si>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</si>
  <si>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</si>
  <si>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</si>
  <si>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</si>
  <si>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</si>
  <si>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</si>
  <si>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</si>
  <si>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</si>
  <si>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</si>
  <si>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</si>
  <si>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</si>
  <si>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</si>
  <si>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</si>
  <si>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</si>
  <si>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</si>
  <si>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</si>
  <si>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</si>
  <si>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</si>
  <si>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</si>
  <si>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</si>
  <si>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</si>
  <si>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</si>
  <si>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</si>
  <si>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</si>
  <si>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</si>
  <si>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</si>
  <si>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</si>
  <si>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</si>
  <si>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</si>
  <si>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</si>
  <si>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</si>
  <si>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</si>
  <si>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</si>
  <si>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</si>
  <si>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</si>
  <si>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</si>
  <si>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</si>
  <si>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</si>
  <si>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</si>
  <si>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</si>
  <si>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</si>
  <si>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</si>
  <si>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</si>
  <si>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</si>
  <si>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</si>
  <si>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</si>
  <si>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</si>
  <si>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</si>
  <si>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</si>
  <si>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</si>
  <si>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</si>
  <si>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</si>
  <si>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</si>
  <si>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</si>
  <si>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</si>
  <si>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</si>
  <si>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</si>
  <si>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</si>
  <si>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</si>
  <si>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</si>
  <si>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</si>
  <si>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</si>
  <si>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</si>
  <si>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</si>
  <si>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</si>
  <si>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</si>
  <si>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</si>
  <si>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</si>
  <si>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</si>
  <si>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</si>
  <si>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</si>
  <si>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</si>
  <si>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</si>
  <si>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</si>
  <si>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</si>
  <si>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</si>
  <si>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</si>
  <si>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</si>
  <si>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</si>
  <si>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</si>
  <si>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</si>
  <si>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</si>
  <si>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</si>
  <si>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</si>
  <si>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</si>
  <si>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</si>
  <si>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</si>
  <si>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</si>
  <si>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</si>
  <si>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</si>
  <si>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</si>
  <si>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</si>
  <si>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</si>
  <si>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</si>
  <si>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</si>
  <si>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</si>
  <si>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</si>
  <si>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</si>
  <si>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</si>
  <si>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</si>
  <si>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</si>
  <si>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</si>
  <si>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</si>
  <si>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</si>
  <si>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</si>
  <si>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</si>
  <si>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</si>
  <si>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</si>
  <si>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</si>
  <si>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</si>
  <si>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</si>
  <si>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</si>
  <si>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</si>
  <si>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</si>
  <si>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</si>
  <si>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</si>
  <si>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</si>
  <si>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</si>
  <si>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</si>
  <si>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</si>
  <si>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</si>
  <si>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</si>
  <si>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</si>
  <si>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</si>
  <si>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</si>
  <si>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</si>
  <si>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</si>
  <si>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</si>
  <si>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</si>
  <si>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</si>
  <si>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</si>
  <si>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</si>
  <si>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</si>
  <si>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</si>
  <si>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</si>
  <si>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</si>
  <si>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</si>
  <si>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</si>
  <si>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</si>
  <si>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</si>
  <si>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</si>
  <si>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</si>
  <si>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</si>
  <si>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</si>
  <si>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</si>
  <si>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</si>
  <si>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</si>
  <si>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</si>
  <si>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</si>
  <si>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</si>
  <si>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</si>
  <si>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</si>
  <si>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</si>
  <si>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</si>
  <si>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</si>
  <si>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</si>
  <si>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</si>
  <si>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</si>
  <si>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</si>
  <si>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</si>
  <si>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</si>
  <si>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</si>
  <si>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</si>
  <si>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</si>
  <si>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</si>
  <si>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</si>
  <si>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</si>
  <si>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</si>
  <si>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</si>
  <si>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</si>
  <si>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</si>
  <si>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</si>
  <si>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</si>
  <si>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</si>
  <si>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</si>
  <si>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</si>
  <si>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</si>
  <si>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</si>
  <si>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</si>
  <si>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</si>
  <si>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</si>
  <si>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</si>
  <si>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</si>
  <si>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</si>
  <si>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</si>
  <si>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</si>
  <si>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</si>
  <si>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</si>
  <si>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</si>
  <si>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</si>
  <si>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</si>
  <si>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</si>
  <si>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</si>
  <si>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</si>
  <si>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</si>
  <si>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</si>
  <si>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</si>
  <si>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</si>
  <si>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</si>
  <si>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</si>
  <si>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</si>
  <si>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</si>
  <si>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</si>
  <si>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</si>
  <si>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</si>
  <si>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</si>
  <si>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</si>
  <si>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</si>
  <si>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</si>
  <si>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</si>
  <si>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</si>
  <si>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</si>
  <si>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</si>
  <si>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</si>
  <si>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</si>
  <si>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</si>
  <si>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</si>
  <si>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</si>
  <si>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</si>
  <si>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</si>
  <si>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</si>
  <si>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</si>
  <si>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</si>
  <si>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</si>
  <si>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</si>
  <si>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</si>
  <si>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</si>
  <si>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</si>
  <si>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</si>
  <si>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</si>
  <si>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</si>
  <si>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</si>
  <si>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</si>
  <si>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</si>
  <si>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</si>
  <si>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</si>
  <si>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</si>
  <si>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</si>
  <si>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</si>
  <si>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</si>
  <si>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</si>
  <si>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</si>
  <si>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</si>
  <si>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</si>
  <si>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</si>
  <si>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</si>
  <si>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</si>
  <si>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</si>
  <si>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</si>
  <si>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</si>
  <si>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</si>
  <si>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</si>
  <si>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</si>
  <si>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</si>
  <si>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</si>
  <si>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</si>
  <si>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</si>
  <si>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</si>
  <si>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</si>
  <si>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</si>
  <si>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</si>
  <si>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</si>
  <si>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</si>
  <si>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</si>
  <si>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</si>
  <si>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</si>
  <si>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</si>
  <si>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</si>
  <si>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</si>
  <si>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</si>
  <si>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</si>
  <si>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</si>
  <si>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</si>
  <si>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</si>
  <si>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</si>
  <si>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</si>
  <si>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</si>
  <si>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</si>
  <si>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</si>
  <si>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</si>
  <si>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</si>
  <si>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</si>
  <si>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</si>
  <si>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</si>
  <si>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</si>
  <si>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</si>
  <si>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</si>
  <si>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</si>
  <si>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</si>
  <si>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</si>
  <si>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</si>
  <si>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</si>
  <si>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</si>
  <si>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</si>
  <si>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</si>
  <si>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</si>
  <si>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</si>
  <si>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</si>
  <si>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</si>
  <si>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</si>
  <si>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</si>
  <si>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</si>
  <si>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</si>
  <si>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</si>
  <si>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</si>
  <si>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</si>
  <si>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</si>
  <si>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</si>
  <si>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</si>
  <si>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</si>
  <si>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</si>
  <si>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</si>
  <si>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</si>
  <si>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</si>
  <si>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</si>
  <si>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</si>
  <si>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</si>
  <si>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</si>
  <si>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</si>
  <si>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</si>
  <si>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</si>
  <si>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</si>
  <si>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</si>
  <si>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</si>
  <si>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</si>
  <si>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</si>
  <si>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</si>
  <si>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</si>
  <si>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</si>
  <si>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</si>
  <si>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</si>
  <si>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</si>
  <si>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</si>
  <si>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</si>
  <si>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</si>
  <si>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</si>
  <si>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</si>
  <si>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</si>
  <si>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</si>
  <si>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</si>
  <si>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</si>
  <si>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</si>
  <si>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</si>
  <si>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</si>
  <si>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</si>
  <si>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</si>
  <si>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</si>
  <si>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</si>
  <si>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</si>
  <si>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</si>
  <si>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</si>
  <si>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</si>
  <si>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</si>
  <si>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</si>
  <si>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</si>
  <si>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</si>
  <si>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</si>
  <si>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</si>
  <si>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</si>
  <si>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</si>
  <si>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</si>
  <si>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</si>
  <si>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</si>
  <si>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</si>
  <si>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</si>
  <si>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</si>
  <si>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</si>
  <si>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</si>
  <si>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</si>
  <si>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</si>
  <si>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</si>
  <si>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</si>
  <si>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</si>
  <si>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</si>
  <si>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</si>
  <si>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</si>
  <si>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</si>
  <si>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</si>
  <si>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</si>
  <si>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</si>
  <si>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</si>
  <si>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</si>
  <si>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</si>
  <si>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</si>
  <si>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</si>
  <si>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</si>
  <si>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</si>
  <si>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</si>
  <si>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</si>
  <si>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</si>
  <si>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</si>
  <si>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</si>
  <si>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</si>
  <si>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</si>
  <si>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</si>
  <si>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</si>
  <si>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</si>
  <si>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</si>
  <si>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</si>
  <si>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</si>
  <si>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</si>
  <si>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</si>
  <si>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</si>
  <si>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</si>
  <si>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</si>
  <si>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</si>
  <si>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</si>
  <si>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</si>
  <si>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</si>
  <si>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</si>
  <si>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</si>
  <si>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</si>
  <si>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</si>
  <si>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</si>
  <si>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</si>
  <si>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</si>
  <si>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</si>
  <si>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</si>
  <si>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</si>
  <si>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</si>
  <si>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</si>
  <si>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</si>
  <si>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</si>
  <si>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</si>
  <si>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</si>
  <si>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</si>
  <si>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</si>
  <si>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</si>
  <si>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</si>
  <si>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</si>
  <si>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</si>
  <si>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</si>
  <si>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</si>
  <si>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</si>
  <si>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</si>
  <si>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</si>
  <si>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</si>
  <si>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</si>
  <si>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</si>
  <si>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</si>
  <si>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</si>
  <si>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</si>
  <si>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</si>
  <si>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</si>
  <si>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</si>
  <si>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</si>
  <si>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</si>
  <si>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</si>
  <si>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</si>
  <si>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</si>
  <si>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</si>
  <si>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</si>
  <si>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</si>
  <si>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</si>
  <si>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</si>
  <si>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</si>
  <si>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</si>
  <si>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</si>
  <si>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</si>
  <si>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</si>
  <si>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</si>
  <si>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</si>
  <si>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</si>
  <si>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</si>
  <si>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</si>
  <si>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</si>
  <si>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</si>
  <si>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</si>
  <si>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</si>
  <si>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</si>
  <si>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</si>
  <si>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</si>
  <si>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</si>
  <si>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</si>
  <si>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</si>
  <si>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</si>
  <si>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</si>
  <si>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</si>
  <si>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</si>
  <si>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</si>
  <si>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</si>
  <si>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</si>
  <si>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</si>
  <si>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</si>
  <si>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</si>
  <si>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</si>
  <si>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</si>
  <si>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</si>
  <si>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</si>
  <si>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</si>
  <si>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</si>
  <si>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</si>
  <si>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</si>
  <si>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</si>
  <si>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</si>
  <si>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</si>
  <si>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</si>
  <si>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</si>
  <si>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</si>
  <si>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</si>
  <si>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</si>
  <si>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</si>
  <si>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</si>
  <si>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</si>
  <si>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</si>
  <si>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</si>
  <si>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</si>
  <si>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</si>
  <si>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</si>
  <si>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</si>
  <si>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</si>
  <si>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</si>
  <si>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</si>
  <si>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</si>
  <si>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</si>
  <si>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</si>
  <si>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</si>
  <si>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</si>
  <si>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</si>
  <si>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</si>
  <si>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</si>
  <si>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</si>
  <si>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</si>
  <si>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</si>
  <si>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</si>
  <si>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</si>
  <si>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</si>
  <si>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</si>
  <si>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</si>
  <si>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</si>
  <si>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</si>
  <si>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</si>
  <si>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</si>
  <si>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</si>
  <si>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</si>
  <si>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</si>
  <si>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</si>
  <si>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</si>
  <si>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</si>
  <si>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</si>
  <si>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</si>
  <si>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</si>
  <si>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</si>
  <si>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</si>
  <si>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</si>
  <si>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</si>
  <si>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</si>
  <si>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</si>
  <si>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</si>
  <si>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</si>
  <si>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</si>
  <si>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</si>
  <si>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</si>
  <si>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</si>
  <si>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</si>
  <si>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</si>
  <si>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</si>
  <si>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</si>
  <si>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</si>
  <si>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</si>
  <si>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</si>
  <si>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</si>
  <si>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</si>
  <si>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</si>
  <si>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</si>
  <si>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</si>
  <si>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</si>
  <si>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INSTITUTO COLOMBIANO DE BIENESTAR FAMILIAR</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</si>
  <si>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</si>
  <si>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</si>
  <si>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</si>
  <si>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</si>
  <si>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</si>
  <si>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</si>
  <si>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</si>
  <si>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</si>
  <si>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</si>
  <si>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</si>
  <si>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</si>
  <si>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</si>
  <si>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</si>
  <si>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</si>
  <si>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</si>
  <si>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</si>
  <si>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</si>
  <si>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</si>
  <si>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</si>
  <si>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2021-8-08001552020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</si>
</sst>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7" t="str">
        <f>HYPERLINK("#MI_Oferente_Singular!A114","CAPACIDAD RESIDUAL")</f>
        <v>CAPACIDAD RESIDUAL</v>
      </c>
      <c r="F8" s="178"/>
      <c r="G8" s="17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7" t="str">
        <f>HYPERLINK("#MI_Oferente_Singular!A162","TALENTO HUMANO")</f>
        <v>TALENTO HUMANO</v>
      </c>
      <c r="F9" s="178"/>
      <c r="G9" s="17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7" t="str">
        <f>HYPERLINK("#MI_Oferente_Singular!F162","INFRAESTRUCTURA")</f>
        <v>INFRAESTRUCTURA</v>
      </c>
      <c r="F10" s="178"/>
      <c r="G10" s="179"/>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2718</v>
      </c>
      <c r="D15" s="35"/>
      <c r="E15" s="35"/>
      <c r="F15" s="5"/>
      <c r="G15" s="32" t="s">
        <v>1168</v>
      </c>
      <c r="H15" s="103" t="s">
        <v>163</v>
      </c>
      <c r="I15" s="32" t="s">
        <v>2624</v>
      </c>
      <c r="J15" s="108" t="s">
        <v>2626</v>
      </c>
      <c r="L15" s="203" t="s">
        <v>8</v>
      </c>
      <c r="M15" s="203"/>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802018138</v>
      </c>
      <c r="C20" s="5"/>
      <c r="D20" s="73"/>
      <c r="E20" s="5"/>
      <c r="F20" s="5"/>
      <c r="G20" s="5"/>
      <c r="H20" s="180"/>
      <c r="I20" s="138" t="s">
        <v>163</v>
      </c>
      <c r="J20" s="139" t="s">
        <v>165</v>
      </c>
      <c r="K20" s="140">
        <v>715152400</v>
      </c>
      <c r="L20" s="141"/>
      <c r="M20" s="141">
        <v>44561</v>
      </c>
      <c r="N20" s="126">
        <f>+(M20-L20)/30</f>
        <v>1485.3666666666666</v>
      </c>
      <c r="O20" s="129"/>
      <c r="U20" s="125"/>
      <c r="V20" s="105">
        <f ca="1">NOW()</f>
        <v>44194.865255555553</v>
      </c>
      <c r="W20" s="105">
        <f ca="1">NOW()</f>
        <v>44194.865255555553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REY DAVID</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2678</v>
      </c>
      <c r="E48" s="166">
        <v>40192</v>
      </c>
      <c r="F48" s="166">
        <v>40543</v>
      </c>
      <c r="G48" s="149">
        <f>IF(AND(E48&lt;&gt;"",F48&lt;&gt;""),((F48-E48)/30),"")</f>
        <v>11.7</v>
      </c>
      <c r="H48" s="114" t="s">
        <v>2700</v>
      </c>
      <c r="I48" s="113" t="s">
        <v>163</v>
      </c>
      <c r="J48" s="113" t="s">
        <v>165</v>
      </c>
      <c r="K48" s="115">
        <v>242281454</v>
      </c>
      <c r="L48" s="110" t="s">
        <v>1148</v>
      </c>
      <c r="M48" s="111">
        <v>1</v>
      </c>
      <c r="N48" s="110" t="s">
        <v>27</v>
      </c>
      <c r="O48" s="110" t="s">
        <v>26</v>
      </c>
      <c r="P48" s="78"/>
    </row>
    <row r="49" spans="1:16" s="6" customFormat="1" ht="24.75" customHeight="1" x14ac:dyDescent="0.25">
      <c r="A49" s="134">
        <v>2</v>
      </c>
      <c r="B49" s="114" t="s">
        <v>2677</v>
      </c>
      <c r="C49" s="116" t="s">
        <v>31</v>
      </c>
      <c r="D49" s="113" t="s">
        <v>2679</v>
      </c>
      <c r="E49" s="166">
        <v>40561</v>
      </c>
      <c r="F49" s="166">
        <v>40908</v>
      </c>
      <c r="G49" s="149">
        <f t="shared" ref="G49:G50" si="2">IF(AND(E49&lt;&gt;"",F49&lt;&gt;""),((F49-E49)/30),"")</f>
        <v>11.566666666666666</v>
      </c>
      <c r="H49" s="167" t="s">
        <v>2701</v>
      </c>
      <c r="I49" s="113" t="s">
        <v>163</v>
      </c>
      <c r="J49" s="113" t="s">
        <v>165</v>
      </c>
      <c r="K49" s="115">
        <v>140330728</v>
      </c>
      <c r="L49" s="110" t="s">
        <v>1148</v>
      </c>
      <c r="M49" s="111">
        <v>1</v>
      </c>
      <c r="N49" s="116" t="s">
        <v>27</v>
      </c>
      <c r="O49" s="116" t="s">
        <v>26</v>
      </c>
      <c r="P49" s="78"/>
    </row>
    <row r="50" spans="1:16" s="6" customFormat="1" ht="24.75" customHeight="1" x14ac:dyDescent="0.25">
      <c r="A50" s="134">
        <v>3</v>
      </c>
      <c r="B50" s="114" t="s">
        <v>2677</v>
      </c>
      <c r="C50" s="116" t="s">
        <v>31</v>
      </c>
      <c r="D50" s="113" t="s">
        <v>2680</v>
      </c>
      <c r="E50" s="166">
        <v>40935</v>
      </c>
      <c r="F50" s="166">
        <v>41273</v>
      </c>
      <c r="G50" s="149">
        <f t="shared" si="2"/>
        <v>11.266666666666667</v>
      </c>
      <c r="H50" s="114" t="s">
        <v>2702</v>
      </c>
      <c r="I50" s="113" t="s">
        <v>163</v>
      </c>
      <c r="J50" s="113" t="s">
        <v>165</v>
      </c>
      <c r="K50" s="115">
        <v>417116474</v>
      </c>
      <c r="L50" s="116" t="s">
        <v>1148</v>
      </c>
      <c r="M50" s="111">
        <v>1</v>
      </c>
      <c r="N50" s="116" t="s">
        <v>27</v>
      </c>
      <c r="O50" s="116" t="s">
        <v>26</v>
      </c>
      <c r="P50" s="78"/>
    </row>
    <row r="51" spans="1:16" s="6" customFormat="1" ht="24.75" customHeight="1" outlineLevel="1" x14ac:dyDescent="0.25">
      <c r="A51" s="134">
        <v>4</v>
      </c>
      <c r="B51" s="114" t="s">
        <v>2677</v>
      </c>
      <c r="C51" s="116" t="s">
        <v>31</v>
      </c>
      <c r="D51" s="113" t="s">
        <v>2681</v>
      </c>
      <c r="E51" s="166">
        <v>41305</v>
      </c>
      <c r="F51" s="166">
        <v>41639</v>
      </c>
      <c r="G51" s="149">
        <f t="shared" ref="G51:G107" si="3">IF(AND(E51&lt;&gt;"",F51&lt;&gt;""),((F51-E51)/30),"")</f>
        <v>11.133333333333333</v>
      </c>
      <c r="H51" s="114" t="s">
        <v>2703</v>
      </c>
      <c r="I51" s="113" t="s">
        <v>163</v>
      </c>
      <c r="J51" s="113" t="s">
        <v>165</v>
      </c>
      <c r="K51" s="112">
        <v>786211813</v>
      </c>
      <c r="L51" s="116" t="s">
        <v>1148</v>
      </c>
      <c r="M51" s="111">
        <v>1</v>
      </c>
      <c r="N51" s="116" t="s">
        <v>27</v>
      </c>
      <c r="O51" s="116" t="s">
        <v>26</v>
      </c>
      <c r="P51" s="78"/>
    </row>
    <row r="52" spans="1:16" s="7" customFormat="1" ht="24.75" customHeight="1" outlineLevel="1" x14ac:dyDescent="0.25">
      <c r="A52" s="135">
        <v>5</v>
      </c>
      <c r="B52" s="114" t="s">
        <v>2677</v>
      </c>
      <c r="C52" s="116" t="s">
        <v>31</v>
      </c>
      <c r="D52" s="113" t="s">
        <v>2682</v>
      </c>
      <c r="E52" s="113" t="s">
        <v>2683</v>
      </c>
      <c r="F52" s="113" t="s">
        <v>2684</v>
      </c>
      <c r="G52" s="149">
        <f t="shared" si="3"/>
        <v>12.366666666666667</v>
      </c>
      <c r="H52" s="114" t="s">
        <v>2704</v>
      </c>
      <c r="I52" s="113" t="s">
        <v>163</v>
      </c>
      <c r="J52" s="113" t="s">
        <v>165</v>
      </c>
      <c r="K52" s="112">
        <v>1151448192</v>
      </c>
      <c r="L52" s="116" t="s">
        <v>1148</v>
      </c>
      <c r="M52" s="111">
        <v>1</v>
      </c>
      <c r="N52" s="116" t="s">
        <v>27</v>
      </c>
      <c r="O52" s="116" t="s">
        <v>26</v>
      </c>
      <c r="P52" s="79"/>
    </row>
    <row r="53" spans="1:16" s="7" customFormat="1" ht="24.75" customHeight="1" outlineLevel="1" x14ac:dyDescent="0.25">
      <c r="A53" s="135">
        <v>6</v>
      </c>
      <c r="B53" s="114" t="s">
        <v>2677</v>
      </c>
      <c r="C53" s="116" t="s">
        <v>31</v>
      </c>
      <c r="D53" s="113" t="s">
        <v>2685</v>
      </c>
      <c r="E53" s="113" t="s">
        <v>2684</v>
      </c>
      <c r="F53" s="113" t="s">
        <v>2686</v>
      </c>
      <c r="G53" s="149">
        <f t="shared" si="3"/>
        <v>11.166666666666666</v>
      </c>
      <c r="H53" s="114" t="s">
        <v>2705</v>
      </c>
      <c r="I53" s="113" t="s">
        <v>163</v>
      </c>
      <c r="J53" s="113" t="s">
        <v>165</v>
      </c>
      <c r="K53" s="112">
        <v>1109240264</v>
      </c>
      <c r="L53" s="116" t="s">
        <v>1148</v>
      </c>
      <c r="M53" s="111">
        <v>1</v>
      </c>
      <c r="N53" s="116" t="s">
        <v>27</v>
      </c>
      <c r="O53" s="116" t="s">
        <v>26</v>
      </c>
      <c r="P53" s="79"/>
    </row>
    <row r="54" spans="1:16" s="7" customFormat="1" ht="24.75" customHeight="1" outlineLevel="1" x14ac:dyDescent="0.25">
      <c r="A54" s="135">
        <v>7</v>
      </c>
      <c r="B54" s="114" t="s">
        <v>2677</v>
      </c>
      <c r="C54" s="116" t="s">
        <v>31</v>
      </c>
      <c r="D54" s="113" t="s">
        <v>2687</v>
      </c>
      <c r="E54" s="113" t="s">
        <v>2688</v>
      </c>
      <c r="F54" s="113" t="s">
        <v>2689</v>
      </c>
      <c r="G54" s="149">
        <f t="shared" si="3"/>
        <v>9.1666666666666661</v>
      </c>
      <c r="H54" s="114" t="s">
        <v>2706</v>
      </c>
      <c r="I54" s="113" t="s">
        <v>163</v>
      </c>
      <c r="J54" s="113" t="s">
        <v>165</v>
      </c>
      <c r="K54" s="112">
        <v>927830259</v>
      </c>
      <c r="L54" s="116" t="s">
        <v>1148</v>
      </c>
      <c r="M54" s="111">
        <v>1</v>
      </c>
      <c r="N54" s="116" t="s">
        <v>27</v>
      </c>
      <c r="O54" s="116" t="s">
        <v>26</v>
      </c>
      <c r="P54" s="79"/>
    </row>
    <row r="55" spans="1:16" s="7" customFormat="1" ht="24.75" customHeight="1" outlineLevel="1" x14ac:dyDescent="0.25">
      <c r="A55" s="135">
        <v>8</v>
      </c>
      <c r="B55" s="114" t="s">
        <v>2677</v>
      </c>
      <c r="C55" s="116" t="s">
        <v>31</v>
      </c>
      <c r="D55" s="113" t="s">
        <v>2690</v>
      </c>
      <c r="E55" s="113" t="s">
        <v>2691</v>
      </c>
      <c r="F55" s="113" t="s">
        <v>2692</v>
      </c>
      <c r="G55" s="149">
        <f t="shared" si="3"/>
        <v>21.233333333333334</v>
      </c>
      <c r="H55" s="114" t="s">
        <v>2707</v>
      </c>
      <c r="I55" s="113" t="s">
        <v>163</v>
      </c>
      <c r="J55" s="113" t="s">
        <v>165</v>
      </c>
      <c r="K55" s="115">
        <v>3994239170</v>
      </c>
      <c r="L55" s="116" t="s">
        <v>1148</v>
      </c>
      <c r="M55" s="111">
        <v>1</v>
      </c>
      <c r="N55" s="116" t="s">
        <v>27</v>
      </c>
      <c r="O55" s="116" t="s">
        <v>26</v>
      </c>
      <c r="P55" s="79"/>
    </row>
    <row r="56" spans="1:16" s="7" customFormat="1" ht="24.75" customHeight="1" outlineLevel="1" x14ac:dyDescent="0.25">
      <c r="A56" s="135">
        <v>9</v>
      </c>
      <c r="B56" s="114" t="s">
        <v>2677</v>
      </c>
      <c r="C56" s="116" t="s">
        <v>31</v>
      </c>
      <c r="D56" s="113" t="s">
        <v>2693</v>
      </c>
      <c r="E56" s="113" t="s">
        <v>2694</v>
      </c>
      <c r="F56" s="113" t="s">
        <v>2695</v>
      </c>
      <c r="G56" s="149">
        <f t="shared" si="3"/>
        <v>4.5333333333333332</v>
      </c>
      <c r="H56" s="114" t="s">
        <v>2708</v>
      </c>
      <c r="I56" s="113" t="s">
        <v>163</v>
      </c>
      <c r="J56" s="113" t="s">
        <v>165</v>
      </c>
      <c r="K56" s="115">
        <v>924330496</v>
      </c>
      <c r="L56" s="116" t="s">
        <v>1148</v>
      </c>
      <c r="M56" s="111">
        <v>1</v>
      </c>
      <c r="N56" s="116" t="s">
        <v>27</v>
      </c>
      <c r="O56" s="116" t="s">
        <v>26</v>
      </c>
      <c r="P56" s="79"/>
    </row>
    <row r="57" spans="1:16" s="7" customFormat="1" ht="24.75" customHeight="1" outlineLevel="1" x14ac:dyDescent="0.25">
      <c r="A57" s="135">
        <v>10</v>
      </c>
      <c r="B57" s="114" t="s">
        <v>2677</v>
      </c>
      <c r="C57" s="116" t="s">
        <v>31</v>
      </c>
      <c r="D57" s="113" t="s">
        <v>2696</v>
      </c>
      <c r="E57" s="113" t="s">
        <v>2695</v>
      </c>
      <c r="F57" s="113" t="s">
        <v>2697</v>
      </c>
      <c r="G57" s="149">
        <f t="shared" si="3"/>
        <v>15.733333333333333</v>
      </c>
      <c r="H57" s="114" t="s">
        <v>2709</v>
      </c>
      <c r="I57" s="113" t="s">
        <v>163</v>
      </c>
      <c r="J57" s="113" t="s">
        <v>165</v>
      </c>
      <c r="K57" s="115">
        <v>3007335397</v>
      </c>
      <c r="L57" s="116" t="s">
        <v>1148</v>
      </c>
      <c r="M57" s="111">
        <v>1</v>
      </c>
      <c r="N57" s="65" t="s">
        <v>1151</v>
      </c>
      <c r="O57" s="65" t="s">
        <v>1148</v>
      </c>
      <c r="P57" s="79"/>
    </row>
    <row r="58" spans="1:16" s="7" customFormat="1" ht="24.75" customHeight="1" outlineLevel="1" x14ac:dyDescent="0.25">
      <c r="A58" s="135">
        <v>11</v>
      </c>
      <c r="B58" s="114" t="s">
        <v>2698</v>
      </c>
      <c r="C58" s="116" t="s">
        <v>31</v>
      </c>
      <c r="D58" s="113" t="s">
        <v>2699</v>
      </c>
      <c r="E58" s="136">
        <v>43922</v>
      </c>
      <c r="F58" s="136">
        <v>44165</v>
      </c>
      <c r="G58" s="149">
        <f t="shared" si="3"/>
        <v>8.1</v>
      </c>
      <c r="H58" s="114" t="s">
        <v>2710</v>
      </c>
      <c r="I58" s="113" t="s">
        <v>163</v>
      </c>
      <c r="J58" s="113" t="s">
        <v>165</v>
      </c>
      <c r="K58" s="115">
        <v>1994721387</v>
      </c>
      <c r="L58" s="116" t="s">
        <v>1148</v>
      </c>
      <c r="M58" s="111">
        <v>1</v>
      </c>
      <c r="N58" s="65" t="s">
        <v>1151</v>
      </c>
      <c r="O58" s="65" t="s">
        <v>1148</v>
      </c>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2664</v>
      </c>
      <c r="C114" s="152" t="s">
        <v>31</v>
      </c>
      <c r="D114" s="113" t="s">
        <v>2711</v>
      </c>
      <c r="E114" s="136">
        <v>44180</v>
      </c>
      <c r="F114" s="136">
        <v>44773</v>
      </c>
      <c r="G114" s="149">
        <f>IF(AND(E114&lt;&gt;"",F114&lt;&gt;""),((F114-E114)/30),"")</f>
        <v>19.766666666666666</v>
      </c>
      <c r="H114" s="114" t="s">
        <v>2712</v>
      </c>
      <c r="I114" s="113" t="s">
        <v>163</v>
      </c>
      <c r="J114" s="113" t="s">
        <v>165</v>
      </c>
      <c r="K114" s="115">
        <v>4837749466</v>
      </c>
      <c r="L114" s="100">
        <f>+IF(AND(K114&gt;0,O114="Ejecución"),(K114/877802)*Tabla28[[#This Row],[% participación]],IF(AND(K114&gt;0,O114&lt;&gt;"Ejecución"),"-",""))</f>
        <v>5511.208069701368</v>
      </c>
      <c r="M114" s="116" t="s">
        <v>1148</v>
      </c>
      <c r="N114" s="162">
        <v>1</v>
      </c>
      <c r="O114" s="151" t="s">
        <v>1150</v>
      </c>
      <c r="P114" s="78"/>
    </row>
    <row r="115" spans="1:16" s="6" customFormat="1" ht="24.75" customHeight="1" x14ac:dyDescent="0.25">
      <c r="A115" s="134">
        <v>2</v>
      </c>
      <c r="B115" s="150" t="s">
        <v>2664</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2664</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2664</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2664</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2664</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2664</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2664</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2664</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2664</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2664</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2664</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2664</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2664</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2664</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2664</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2664</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2664</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2664</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2664</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2664</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2664</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2664</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2664</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2664</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2664</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2664</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2664</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2664</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2664</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2664</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2664</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2664</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2664</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2664</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2664</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2664</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2664</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2664</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2664</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2664</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2664</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2664</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2664</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2664</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2664</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2664</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6"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3"/>
      <c r="Z178" s="154" t="str">
        <f>IF(Y178&gt;0,SUM(E180+Y178),"")</f>
        <v/>
      </c>
      <c r="AA178" s="19"/>
      <c r="AB178" s="19"/>
    </row>
    <row r="179" spans="1:28" ht="23.25" x14ac:dyDescent="0.25">
      <c r="A179" s="9"/>
      <c r="B179" s="215" t="s">
        <v>2668</v>
      </c>
      <c r="C179" s="215"/>
      <c r="D179" s="215"/>
      <c r="E179" s="160">
        <v>0.02</v>
      </c>
      <c r="F179" s="159">
        <v>0.03</v>
      </c>
      <c r="G179" s="154">
        <f>IF(F179&gt;0,SUM(E179+F179),"")</f>
        <v>0.05</v>
      </c>
      <c r="H179" s="5"/>
      <c r="I179" s="215" t="s">
        <v>2670</v>
      </c>
      <c r="J179" s="215"/>
      <c r="K179" s="215"/>
      <c r="L179" s="215"/>
      <c r="M179" s="161">
        <v>2.5000000000000001E-2</v>
      </c>
      <c r="O179" s="8"/>
      <c r="Q179" s="19"/>
      <c r="R179" s="148">
        <f>IF(M179&gt;0,SUM(L179+M179),"")</f>
        <v>2.5000000000000001E-2</v>
      </c>
      <c r="T179" s="19"/>
      <c r="U179" s="171" t="s">
        <v>1166</v>
      </c>
      <c r="V179" s="171"/>
      <c r="W179" s="171"/>
      <c r="X179" s="24">
        <v>0.02</v>
      </c>
      <c r="Y179" s="153"/>
      <c r="Z179" s="154" t="str">
        <f>IF(Y179&gt;0,SUM(E181+Y179),"")</f>
        <v/>
      </c>
      <c r="AA179" s="19"/>
      <c r="AB179" s="19"/>
    </row>
    <row r="180" spans="1:28" ht="23.25" hidden="1" x14ac:dyDescent="0.25">
      <c r="A180" s="9"/>
      <c r="B180" s="195"/>
      <c r="C180" s="195"/>
      <c r="D180" s="195"/>
      <c r="E180" s="158"/>
      <c r="H180" s="5"/>
      <c r="I180" s="195"/>
      <c r="J180" s="195"/>
      <c r="K180" s="195"/>
      <c r="L180" s="195"/>
      <c r="M180" s="5"/>
      <c r="O180" s="8"/>
      <c r="Q180" s="19"/>
      <c r="R180" s="148" t="str">
        <f>IF(S180&gt;0,SUM(L180+S180),"")</f>
        <v/>
      </c>
      <c r="S180" s="153"/>
      <c r="T180" s="19"/>
      <c r="U180" s="171" t="s">
        <v>1167</v>
      </c>
      <c r="V180" s="171"/>
      <c r="W180" s="171"/>
      <c r="X180" s="24">
        <v>0.03</v>
      </c>
      <c r="Y180" s="153"/>
      <c r="Z180" s="154" t="str">
        <f>IF(Y180&gt;0,SUM(E182+Y180),"")</f>
        <v/>
      </c>
      <c r="AA180" s="19"/>
      <c r="AB180" s="19"/>
    </row>
    <row r="181" spans="1:28" ht="23.25" hidden="1" x14ac:dyDescent="0.25">
      <c r="A181" s="9"/>
      <c r="B181" s="195"/>
      <c r="C181" s="195"/>
      <c r="D181" s="195"/>
      <c r="E181" s="158"/>
      <c r="H181" s="5"/>
      <c r="I181" s="195"/>
      <c r="J181" s="195"/>
      <c r="K181" s="195"/>
      <c r="L181" s="195"/>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5"/>
      <c r="C182" s="195"/>
      <c r="D182" s="195"/>
      <c r="E182" s="158"/>
      <c r="H182" s="5"/>
      <c r="I182" s="195"/>
      <c r="J182" s="195"/>
      <c r="K182" s="195"/>
      <c r="L182" s="195"/>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35757620</v>
      </c>
      <c r="F185" s="92"/>
      <c r="G185" s="93"/>
      <c r="H185" s="88"/>
      <c r="I185" s="90" t="s">
        <v>2627</v>
      </c>
      <c r="J185" s="155">
        <f>+SUM(M179:M183)</f>
        <v>2.5000000000000001E-2</v>
      </c>
      <c r="K185" s="196" t="s">
        <v>2628</v>
      </c>
      <c r="L185" s="196"/>
      <c r="M185" s="94">
        <f>+J185*(SUM(K20:K35))</f>
        <v>17878810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7">
        <v>42319</v>
      </c>
      <c r="D193" s="5"/>
      <c r="E193" s="118">
        <v>1876</v>
      </c>
      <c r="F193" s="5"/>
      <c r="G193" s="5"/>
      <c r="H193" s="168" t="s">
        <v>2713</v>
      </c>
      <c r="J193" s="5"/>
      <c r="K193" s="169">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2714</v>
      </c>
      <c r="J211" s="27" t="s">
        <v>2622</v>
      </c>
      <c r="K211" s="168" t="s">
        <v>2716</v>
      </c>
      <c r="L211" s="21"/>
      <c r="M211" s="21"/>
      <c r="N211" s="21"/>
      <c r="O211" s="8"/>
    </row>
    <row r="212" spans="1:15" x14ac:dyDescent="0.25">
      <c r="A212" s="9"/>
      <c r="B212" s="27" t="s">
        <v>2619</v>
      </c>
      <c r="C212" s="168" t="s">
        <v>2713</v>
      </c>
      <c r="D212" s="21"/>
      <c r="G212" s="27" t="s">
        <v>2621</v>
      </c>
      <c r="H212" s="170" t="s">
        <v>2715</v>
      </c>
      <c r="J212" s="27" t="s">
        <v>2623</v>
      </c>
      <c r="K212" s="16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2020-11-20T15:12:35Z</cp:lastPrinted>
  <dcterms:created xsi:type="dcterms:W3CDTF">2020-10-14T21:57:42Z</dcterms:created>
  <dcterms:modified xsi:type="dcterms:W3CDTF">2020-12-30T01:46:49Z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