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CAUCA\"/>
    </mc:Choice>
  </mc:AlternateContent>
  <xr:revisionPtr revIDLastSave="0" documentId="8_{07B698D1-F4C3-4D84-97C8-CF92848BF15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<sst xmlns="http://schemas.openxmlformats.org/spreadsheetml/2006/main" count="3119" uniqueCount="2700">
  <si>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</si>
  <si>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</si>
  <si>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</si>
  <si>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</si>
  <si>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</si>
  <si>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</si>
  <si>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</si>
  <si>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</si>
  <si>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</si>
  <si>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</si>
  <si>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</si>
  <si>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</si>
  <si>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</si>
  <si>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</si>
  <si>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</si>
  <si>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</si>
  <si>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</si>
  <si>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</si>
  <si>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</si>
  <si>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</si>
  <si>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</si>
  <si>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</si>
  <si>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</si>
  <si>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</si>
  <si>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</si>
  <si>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</si>
  <si>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</si>
  <si>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</si>
  <si>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</si>
  <si>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</si>
  <si>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</si>
  <si>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</si>
  <si>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</si>
  <si>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</si>
  <si>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</si>
  <si>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</si>
  <si>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</si>
  <si>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</si>
  <si>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</si>
  <si>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</si>
  <si>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</si>
  <si>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</si>
  <si>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</si>
  <si>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</si>
  <si>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</si>
  <si>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</si>
  <si>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</si>
  <si>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</si>
  <si>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</si>
  <si>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</si>
  <si>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</si>
  <si>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</si>
  <si>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</si>
  <si>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</si>
  <si>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</si>
  <si>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</si>
  <si>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</si>
  <si>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</si>
  <si>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</si>
  <si>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</si>
  <si>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</si>
  <si>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</si>
  <si>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</si>
  <si>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</si>
  <si>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</si>
  <si>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</si>
  <si>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</si>
  <si>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</si>
  <si>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</si>
  <si>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</si>
  <si>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</si>
  <si>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</si>
  <si>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</si>
  <si>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</si>
  <si>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</si>
  <si>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</si>
  <si>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</si>
  <si>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</si>
  <si>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</si>
  <si>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</si>
  <si>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</si>
  <si>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</si>
  <si>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</si>
  <si>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</si>
  <si>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</si>
  <si>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</si>
  <si>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</si>
  <si>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</si>
  <si>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</si>
  <si>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</si>
  <si>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</si>
  <si>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</si>
  <si>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</si>
  <si>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</si>
  <si>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</si>
  <si>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</si>
  <si>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</si>
  <si>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</si>
  <si>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</si>
  <si>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</si>
  <si>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</si>
  <si>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</si>
  <si>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</si>
  <si>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</si>
  <si>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</si>
  <si>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</si>
  <si>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</si>
  <si>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</si>
  <si>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</si>
  <si>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</si>
  <si>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</si>
  <si>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</si>
  <si>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</si>
  <si>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</si>
  <si>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</si>
  <si>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</si>
  <si>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</si>
  <si>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</si>
  <si>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</si>
  <si>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</si>
  <si>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</si>
  <si>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</si>
  <si>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</si>
  <si>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</si>
  <si>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</si>
  <si>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</si>
  <si>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</si>
  <si>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</si>
  <si>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</si>
  <si>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</si>
  <si>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</si>
  <si>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</si>
  <si>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</si>
  <si>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</si>
  <si>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</si>
  <si>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</si>
  <si>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</si>
  <si>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</si>
  <si>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</si>
  <si>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</si>
  <si>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</si>
  <si>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</si>
  <si>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</si>
  <si>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</si>
  <si>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</si>
  <si>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</si>
  <si>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</si>
  <si>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</si>
  <si>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</si>
  <si>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</si>
  <si>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</si>
  <si>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</si>
  <si>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</si>
  <si>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</si>
  <si>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</si>
  <si>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</si>
  <si>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</si>
  <si>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</si>
  <si>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</si>
  <si>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</si>
  <si>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</si>
  <si>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</si>
  <si>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</si>
  <si>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</si>
  <si>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</si>
  <si>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</si>
  <si>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</si>
  <si>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</si>
  <si>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</si>
  <si>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</si>
  <si>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</si>
  <si>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</si>
  <si>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</si>
  <si>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</si>
  <si>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</si>
  <si>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</si>
  <si>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</si>
  <si>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</si>
  <si>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</si>
  <si>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</si>
  <si>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</si>
  <si>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</si>
  <si>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</si>
  <si>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</si>
  <si>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</si>
  <si>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</si>
  <si>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</si>
  <si>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</si>
  <si>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</si>
  <si>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</si>
  <si>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</si>
  <si>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</si>
  <si>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</si>
  <si>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</si>
  <si>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</si>
  <si>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</si>
  <si>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</si>
  <si>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</si>
  <si>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</si>
  <si>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</si>
  <si>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</si>
  <si>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</si>
  <si>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</si>
  <si>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</si>
  <si>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</si>
  <si>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</si>
  <si>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</si>
  <si>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</si>
  <si>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</si>
  <si>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</si>
  <si>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</si>
  <si>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</si>
  <si>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</si>
  <si>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</si>
  <si>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</si>
  <si>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</si>
  <si>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</si>
  <si>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</si>
  <si>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</si>
  <si>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</si>
  <si>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</si>
  <si>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</si>
  <si>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</si>
  <si>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</si>
  <si>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</si>
  <si>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</si>
  <si>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</si>
  <si>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</si>
  <si>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</si>
  <si>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</si>
  <si>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</si>
  <si>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</si>
  <si>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</si>
  <si>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</si>
  <si>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</si>
  <si>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</si>
  <si>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</si>
  <si>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</si>
  <si>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</si>
  <si>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</si>
  <si>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</si>
  <si>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</si>
  <si>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</si>
  <si>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</si>
  <si>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</si>
  <si>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</si>
  <si>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</si>
  <si>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</si>
  <si>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</si>
  <si>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</si>
  <si>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</si>
  <si>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</si>
  <si>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</si>
  <si>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</si>
  <si>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</si>
  <si>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</si>
  <si>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</si>
  <si>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</si>
  <si>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</si>
  <si>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</si>
  <si>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</si>
  <si>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</si>
  <si>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</si>
  <si>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</si>
  <si>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</si>
  <si>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</si>
  <si>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</si>
  <si>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</si>
  <si>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</si>
  <si>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</si>
  <si>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</si>
  <si>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</si>
  <si>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</si>
  <si>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</si>
  <si>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</si>
  <si>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</si>
  <si>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</si>
  <si>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</si>
  <si>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</si>
  <si>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</si>
  <si>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</si>
  <si>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</si>
  <si>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</si>
  <si>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</si>
  <si>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</si>
  <si>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</si>
  <si>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</si>
  <si>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</si>
  <si>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</si>
  <si>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</si>
  <si>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</si>
  <si>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</si>
  <si>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</si>
  <si>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</si>
  <si>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</si>
  <si>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</si>
  <si>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</si>
  <si>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</si>
  <si>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</si>
  <si>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</si>
  <si>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</si>
  <si>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</si>
  <si>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</si>
  <si>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</si>
  <si>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</si>
  <si>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</si>
  <si>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</si>
  <si>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</si>
  <si>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</si>
  <si>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</si>
  <si>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</si>
  <si>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</si>
  <si>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</si>
  <si>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</si>
  <si>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</si>
  <si>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</si>
  <si>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</si>
  <si>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</si>
  <si>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</si>
  <si>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</si>
  <si>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</si>
  <si>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</si>
  <si>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</si>
  <si>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</si>
  <si>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</si>
  <si>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</si>
  <si>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</si>
  <si>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</si>
  <si>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</si>
  <si>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</si>
  <si>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</si>
  <si>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</si>
  <si>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</si>
  <si>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</si>
  <si>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</si>
  <si>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</si>
  <si>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</si>
  <si>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</si>
  <si>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</si>
  <si>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</si>
  <si>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</si>
  <si>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</si>
  <si>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</si>
  <si>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</si>
  <si>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</si>
  <si>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</si>
  <si>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</si>
  <si>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</si>
  <si>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</si>
  <si>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</si>
  <si>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</si>
  <si>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</si>
  <si>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</si>
  <si>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</si>
  <si>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</si>
  <si>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</si>
  <si>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</si>
  <si>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</si>
  <si>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</si>
  <si>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</si>
  <si>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</si>
  <si>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</si>
  <si>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</si>
  <si>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</si>
  <si>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</si>
  <si>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</si>
  <si>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</si>
  <si>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</si>
  <si>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</si>
  <si>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</si>
  <si>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</si>
  <si>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</si>
  <si>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</si>
  <si>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</si>
  <si>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</si>
  <si>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</si>
  <si>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</si>
  <si>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</si>
  <si>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</si>
  <si>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</si>
  <si>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</si>
  <si>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</si>
  <si>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</si>
  <si>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</si>
  <si>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</si>
  <si>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</si>
  <si>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</si>
  <si>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</si>
  <si>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</si>
  <si>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</si>
  <si>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</si>
  <si>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</si>
  <si>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</si>
  <si>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</si>
  <si>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</si>
  <si>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</si>
  <si>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</si>
  <si>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</si>
  <si>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</si>
  <si>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</si>
  <si>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</si>
  <si>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</si>
  <si>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</si>
  <si>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</si>
  <si>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</si>
  <si>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</si>
  <si>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</si>
  <si>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</si>
  <si>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</si>
  <si>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</si>
  <si>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</si>
  <si>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</si>
  <si>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</si>
  <si>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</si>
  <si>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</si>
  <si>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</si>
  <si>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</si>
  <si>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</si>
  <si>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</si>
  <si>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</si>
  <si>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</si>
  <si>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</si>
  <si>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</si>
  <si>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</si>
  <si>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</si>
  <si>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</si>
  <si>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</si>
  <si>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</si>
  <si>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</si>
  <si>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</si>
  <si>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</si>
  <si>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</si>
  <si>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</si>
  <si>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</si>
  <si>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</si>
  <si>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</si>
  <si>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</si>
  <si>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</si>
  <si>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</si>
  <si>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</si>
  <si>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</si>
  <si>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</si>
  <si>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</si>
  <si>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</si>
  <si>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</si>
  <si>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</si>
  <si>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</si>
  <si>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</si>
  <si>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</si>
  <si>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</si>
  <si>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</si>
  <si>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</si>
  <si>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</si>
  <si>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</si>
  <si>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</si>
  <si>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</si>
  <si>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</si>
  <si>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</si>
  <si>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</si>
  <si>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</si>
  <si>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</si>
  <si>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</si>
  <si>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</si>
  <si>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</si>
  <si>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</si>
  <si>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</si>
  <si>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</si>
  <si>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</si>
  <si>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</si>
  <si>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</si>
  <si>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</si>
  <si>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</si>
  <si>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</si>
  <si>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</si>
  <si>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</si>
  <si>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</si>
  <si>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</si>
  <si>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</si>
  <si>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</si>
  <si>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</si>
  <si>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</si>
  <si>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</si>
  <si>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</si>
  <si>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</si>
  <si>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</si>
  <si>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</si>
  <si>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</si>
  <si>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</si>
  <si>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</si>
  <si>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</si>
  <si>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</si>
  <si>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</si>
  <si>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</si>
  <si>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</si>
  <si>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</si>
  <si>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</si>
  <si>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</si>
  <si>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</si>
  <si>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</si>
  <si>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</si>
  <si>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</si>
  <si>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</si>
  <si>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</si>
  <si>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</si>
  <si>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</si>
  <si>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</si>
  <si>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</si>
  <si>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</si>
  <si>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</si>
  <si>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</si>
  <si>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</si>
  <si>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</si>
  <si>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</si>
  <si>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</si>
  <si>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</si>
  <si>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</si>
  <si>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</si>
  <si>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</si>
  <si>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</si>
  <si>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</si>
  <si>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</si>
  <si>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</si>
  <si>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</si>
  <si>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</si>
  <si>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</si>
  <si>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</si>
  <si>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</si>
  <si>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</si>
  <si>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</si>
  <si>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</si>
  <si>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</si>
  <si>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</si>
  <si>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</si>
  <si>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</si>
  <si>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</si>
  <si>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</si>
  <si>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</si>
  <si>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</si>
  <si>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</si>
  <si>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</si>
  <si>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</si>
  <si>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</si>
  <si>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</si>
  <si>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</si>
  <si>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</si>
  <si>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</si>
  <si>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</si>
  <si>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</si>
  <si>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</si>
  <si>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</si>
  <si>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</si>
  <si>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</si>
  <si>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</si>
  <si>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</si>
  <si>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</si>
  <si>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</si>
  <si>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</si>
  <si>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</si>
  <si>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</si>
  <si>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</si>
  <si>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</si>
  <si>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</si>
  <si>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</si>
  <si>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</si>
  <si>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</si>
  <si>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</si>
  <si>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</si>
  <si>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</si>
  <si>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</si>
  <si>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</si>
  <si>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</si>
  <si>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</si>
  <si>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</si>
  <si>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</si>
  <si>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</si>
  <si>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</si>
  <si>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</si>
  <si>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</si>
  <si>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</si>
  <si>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</si>
  <si>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</si>
  <si>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</si>
  <si>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</si>
  <si>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</si>
  <si>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</si>
  <si>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</si>
  <si>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</si>
  <si>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</si>
  <si>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</si>
  <si>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</si>
  <si>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</si>
  <si>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</si>
  <si>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</si>
  <si>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</si>
  <si>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</si>
  <si>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</si>
  <si>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</si>
  <si>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</si>
  <si>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</si>
  <si>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</si>
  <si>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</si>
  <si>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</si>
  <si>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</si>
  <si>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</si>
  <si>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</si>
  <si>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</si>
  <si>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</si>
  <si>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</si>
  <si>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</si>
  <si>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</si>
  <si>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</si>
  <si>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</si>
  <si>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</si>
  <si>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</si>
  <si>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</si>
  <si>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</si>
  <si>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</si>
  <si>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</si>
  <si>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</si>
  <si>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</si>
  <si>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</si>
  <si>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</si>
  <si>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</si>
  <si>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</si>
  <si>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</si>
  <si>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</si>
  <si>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</si>
  <si>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</si>
  <si>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</si>
  <si>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</si>
  <si>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</si>
  <si>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</si>
  <si>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</si>
  <si>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</si>
  <si>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</si>
  <si>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</si>
  <si>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</si>
  <si>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</si>
  <si>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</si>
  <si>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</si>
  <si>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</si>
  <si>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</si>
  <si>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</si>
  <si>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</si>
  <si>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</si>
  <si>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</si>
  <si>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</si>
  <si>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</si>
  <si>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</si>
  <si>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</si>
  <si>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</si>
  <si>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</si>
  <si>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</si>
  <si>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</si>
  <si>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</si>
  <si>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</si>
  <si>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</si>
  <si>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</si>
  <si>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</si>
  <si>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</si>
  <si>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</si>
  <si>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</si>
  <si>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</si>
  <si>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</si>
  <si>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</si>
  <si>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</si>
  <si>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</si>
  <si>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</si>
  <si>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</si>
  <si>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</si>
  <si>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</si>
  <si>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</si>
  <si>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</si>
  <si>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</si>
  <si>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</si>
  <si>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</si>
  <si>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</si>
  <si>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</si>
  <si>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</si>
  <si>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</si>
  <si>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</si>
  <si>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</si>
  <si>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</si>
  <si>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</si>
  <si>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</si>
  <si>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</si>
  <si>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</si>
  <si>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</si>
  <si>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</si>
  <si>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</si>
  <si>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</si>
  <si>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</si>
  <si>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</si>
  <si>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</si>
  <si>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</si>
  <si>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</si>
  <si>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</si>
  <si>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</si>
  <si>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</si>
  <si>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</si>
  <si>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</si>
  <si>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</si>
  <si>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</si>
  <si>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</si>
  <si>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</si>
  <si>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</si>
  <si>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</si>
  <si>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</si>
  <si>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</si>
  <si>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</si>
  <si>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</si>
  <si>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</si>
  <si>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</si>
  <si>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</si>
  <si>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</si>
  <si>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</si>
  <si>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</si>
  <si>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</si>
  <si>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</si>
  <si>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</si>
  <si>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</si>
  <si>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</si>
  <si>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</si>
  <si>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</si>
  <si>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</si>
  <si>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</si>
  <si>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</si>
  <si>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</si>
  <si>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</si>
  <si>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</si>
  <si>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</si>
  <si>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</si>
  <si>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</si>
  <si>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</si>
  <si>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</si>
  <si>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</si>
  <si>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</si>
  <si>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</si>
  <si>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</si>
  <si>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</si>
  <si>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</si>
  <si>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</si>
  <si>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</si>
  <si>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</si>
  <si>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</si>
  <si>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</si>
  <si>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</si>
  <si>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</si>
  <si>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</si>
  <si>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</si>
  <si>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</si>
  <si>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</si>
  <si>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</si>
  <si>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</si>
  <si>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</si>
  <si>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</si>
  <si>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</si>
  <si>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</si>
  <si>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</si>
  <si>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</si>
  <si>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</si>
  <si>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</si>
  <si>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</si>
  <si>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</si>
  <si>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</si>
  <si>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</si>
  <si>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</si>
  <si>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</si>
  <si>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</si>
  <si>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</si>
  <si>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</si>
  <si>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</si>
  <si>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</si>
  <si>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</si>
  <si>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</si>
  <si>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</si>
  <si>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</si>
  <si>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</si>
  <si>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</si>
  <si>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</si>
  <si>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</si>
  <si>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</si>
  <si>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</si>
  <si>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</si>
  <si>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</si>
  <si>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</si>
  <si>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</si>
  <si>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</si>
  <si>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</si>
  <si>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</si>
  <si>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</si>
  <si>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</si>
  <si>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</si>
  <si>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</si>
  <si>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</si>
  <si>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</si>
  <si>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</si>
  <si>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</si>
  <si>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</si>
  <si>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</si>
  <si>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</si>
  <si>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</si>
  <si>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</si>
  <si>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</si>
  <si>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</si>
  <si>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</si>
  <si>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</si>
  <si>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</si>
  <si>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</si>
  <si>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</si>
  <si>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</si>
  <si>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</si>
  <si>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</si>
  <si>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</si>
  <si>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</si>
  <si>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</si>
  <si>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</si>
  <si>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</si>
  <si>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</si>
  <si>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</si>
  <si>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</si>
  <si>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</si>
  <si>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</si>
  <si>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</si>
  <si>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</si>
  <si>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</si>
  <si>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</si>
  <si>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</si>
  <si>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</si>
  <si>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</si>
  <si>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</si>
  <si>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</si>
  <si>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</si>
  <si>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</si>
  <si>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</si>
  <si>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</si>
  <si>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</si>
  <si>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</si>
  <si>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</si>
  <si>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</si>
  <si>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</si>
  <si>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</si>
  <si>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</si>
  <si>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</si>
  <si>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</si>
  <si>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</si>
  <si>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</si>
  <si>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</si>
  <si>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</si>
  <si>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</si>
  <si>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</si>
  <si>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</si>
  <si>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</si>
  <si>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</si>
  <si>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</si>
  <si>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</si>
  <si>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</si>
  <si>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</si>
  <si>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</si>
  <si>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</si>
  <si>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</si>
  <si>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</si>
  <si>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</si>
  <si>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</si>
  <si>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</si>
  <si>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</si>
  <si>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</si>
  <si>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</si>
  <si>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</si>
  <si>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</si>
  <si>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</si>
  <si>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</si>
  <si>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</si>
  <si>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</si>
  <si>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</si>
  <si>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</si>
  <si>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</si>
  <si>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</si>
  <si>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</si>
  <si>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</si>
  <si>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</si>
  <si>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</si>
  <si>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</si>
  <si>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</si>
  <si>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</si>
  <si>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</si>
  <si>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</si>
  <si>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</si>
  <si>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</si>
  <si>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</si>
  <si>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</si>
  <si>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</si>
  <si>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</si>
  <si>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</si>
  <si>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</si>
  <si>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</si>
  <si>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</si>
  <si>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</si>
  <si>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</si>
  <si>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</si>
  <si>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</si>
  <si>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</si>
  <si>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</si>
  <si>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</si>
  <si>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</si>
  <si>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</si>
  <si>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</si>
  <si>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</si>
  <si>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</si>
  <si>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</si>
  <si>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</si>
  <si>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</si>
  <si>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</si>
  <si>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</si>
  <si>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</si>
  <si>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</si>
  <si>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</si>
  <si>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</si>
  <si>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</si>
  <si>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</si>
  <si>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</si>
  <si>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</si>
  <si>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</si>
  <si>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</si>
  <si>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</si>
  <si>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</si>
  <si>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</si>
  <si>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</si>
  <si>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</si>
  <si>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</si>
  <si>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</si>
  <si>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</si>
  <si>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</si>
  <si>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</si>
  <si>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</si>
  <si>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</si>
  <si>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</si>
  <si>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</si>
  <si>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</si>
  <si>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</si>
  <si>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</si>
  <si>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</si>
  <si>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</si>
  <si>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</si>
  <si>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</si>
  <si>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</si>
  <si>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</si>
  <si>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</si>
  <si>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</si>
  <si>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</si>
  <si>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</si>
  <si>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</si>
  <si>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</si>
  <si>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</si>
  <si>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</si>
  <si>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</si>
  <si>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</si>
  <si>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</si>
  <si>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</si>
  <si>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</si>
  <si>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</si>
  <si>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</si>
  <si>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</si>
  <si>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</si>
  <si>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</si>
  <si>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</si>
  <si>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</si>
  <si>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</si>
  <si>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</si>
  <si>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</si>
  <si>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</si>
  <si>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</si>
  <si>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</si>
  <si>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</si>
  <si>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</si>
  <si>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</si>
  <si>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</si>
  <si>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</si>
  <si>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</si>
  <si>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</si>
  <si>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</si>
  <si>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</si>
  <si>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</si>
  <si>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</si>
  <si>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</si>
  <si>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</si>
  <si>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</si>
  <si>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</si>
  <si>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</si>
  <si>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</si>
  <si>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</si>
  <si>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</si>
  <si>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</si>
  <si>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</si>
  <si>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</si>
  <si>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</si>
  <si>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</si>
  <si>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</si>
  <si>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</si>
  <si>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</si>
  <si>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</si>
  <si>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</si>
  <si>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</si>
  <si>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</si>
  <si>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</si>
  <si>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</si>
  <si>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</si>
  <si>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</si>
  <si>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</si>
  <si>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</si>
  <si>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</si>
  <si>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</si>
  <si>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</si>
  <si>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</si>
  <si>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</si>
  <si>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</si>
  <si>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</si>
  <si>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</si>
  <si>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</si>
  <si>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</si>
  <si>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</si>
  <si>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</si>
  <si>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</si>
  <si>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</si>
  <si>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</si>
  <si>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</si>
  <si>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</si>
  <si>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</si>
  <si>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</si>
  <si>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</si>
  <si>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</si>
  <si>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</si>
  <si>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</si>
  <si>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</si>
  <si>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</si>
  <si>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</si>
  <si>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</si>
  <si>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</si>
  <si>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</si>
  <si>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</si>
  <si>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</si>
  <si>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</si>
  <si>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</si>
  <si>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</si>
  <si>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</si>
  <si>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</si>
  <si>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</si>
  <si>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</si>
  <si>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</si>
  <si>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</si>
  <si>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</si>
  <si>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</si>
  <si>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</si>
  <si>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</si>
  <si>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</si>
  <si>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</si>
  <si>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</si>
  <si>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</si>
  <si>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</si>
  <si>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</si>
  <si>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</si>
  <si>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</si>
  <si>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</si>
  <si>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</si>
  <si>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</si>
  <si>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</si>
  <si>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</si>
  <si>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</si>
  <si>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</si>
  <si>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</si>
  <si>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</si>
  <si>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</si>
  <si>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</si>
  <si>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</si>
  <si>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</si>
  <si>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</si>
  <si>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</si>
  <si>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</si>
  <si>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</si>
  <si>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</si>
  <si>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</si>
  <si>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</si>
  <si>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</si>
  <si>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</si>
  <si>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</si>
  <si>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</si>
  <si>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</si>
  <si>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</si>
  <si>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</si>
  <si>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</si>
  <si>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</si>
  <si>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</si>
  <si>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</si>
  <si>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</si>
  <si>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</si>
  <si>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</si>
  <si>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</si>
  <si>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</si>
  <si>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</si>
  <si>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</si>
  <si>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</si>
  <si>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</si>
  <si>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</si>
  <si>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</si>
  <si>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</si>
  <si>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</si>
  <si>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</si>
  <si>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</si>
  <si>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</si>
  <si>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</si>
  <si>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</si>
  <si>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</si>
  <si>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</si>
  <si>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</si>
  <si>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</si>
  <si>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</si>
  <si>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</si>
  <si>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</si>
  <si>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</si>
  <si>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</si>
  <si>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</si>
  <si>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</si>
  <si>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</si>
  <si>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</si>
  <si>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</si>
  <si>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</si>
  <si>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</si>
  <si>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</si>
  <si>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</si>
  <si>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</si>
  <si>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</si>
  <si>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</si>
  <si>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</si>
  <si>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</si>
  <si>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</si>
  <si>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</si>
  <si>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</si>
  <si>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</si>
  <si>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</si>
  <si>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</si>
  <si>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</si>
  <si>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</si>
  <si>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</si>
  <si>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</si>
  <si>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</si>
  <si>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</si>
  <si>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</si>
  <si>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</si>
  <si>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</si>
  <si>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</si>
  <si>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</si>
  <si>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</si>
  <si>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</si>
  <si>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</si>
  <si>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</si>
  <si>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</si>
  <si>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</si>
  <si>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</si>
  <si>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</si>
  <si>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</si>
  <si>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</si>
  <si>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</si>
  <si>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</si>
  <si>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</si>
  <si>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</si>
  <si>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</si>
  <si>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</si>
  <si>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</si>
  <si>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</si>
  <si>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</si>
  <si>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</si>
  <si>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</si>
  <si>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</si>
  <si>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</si>
  <si>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</si>
  <si>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</si>
  <si>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</si>
  <si>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</si>
  <si>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</si>
  <si>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</si>
  <si>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</si>
  <si>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</si>
  <si>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</si>
  <si>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</si>
  <si>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</si>
  <si>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</si>
  <si>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</si>
  <si>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</si>
  <si>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</si>
  <si>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</si>
  <si>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</si>
  <si>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</si>
  <si>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</si>
  <si>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</si>
  <si>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</si>
  <si>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</si>
  <si>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</si>
  <si>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</si>
  <si>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</si>
  <si>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</si>
  <si>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</si>
  <si>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</si>
  <si>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</si>
  <si>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</si>
  <si>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</si>
  <si>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</si>
  <si>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</si>
  <si>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</si>
  <si>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</si>
  <si>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</si>
  <si>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</si>
  <si>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</si>
  <si>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</si>
  <si>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</si>
  <si>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</si>
  <si>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</si>
  <si>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</si>
  <si>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</si>
  <si>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</si>
  <si>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</si>
  <si>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</si>
  <si>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</si>
  <si>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</si>
  <si>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</si>
  <si>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</si>
  <si>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</si>
  <si>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</si>
  <si>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</si>
  <si>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</si>
  <si>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</si>
  <si>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</si>
  <si>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</si>
  <si>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</si>
  <si>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</si>
  <si>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</si>
  <si>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</si>
  <si>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</si>
  <si>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</si>
  <si>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</si>
  <si>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</si>
  <si>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</si>
  <si>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</si>
  <si>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</si>
  <si>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</si>
  <si>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</si>
  <si>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</si>
  <si>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</si>
  <si>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</si>
  <si>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</si>
  <si>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</si>
  <si>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</si>
  <si>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</si>
  <si>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</si>
  <si>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</si>
  <si>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</si>
  <si>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</si>
  <si>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</si>
  <si>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</si>
  <si>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</si>
  <si>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</si>
  <si>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</si>
  <si>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</si>
  <si>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</si>
  <si>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</si>
  <si>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</si>
  <si>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</si>
  <si>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</si>
  <si>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</si>
  <si>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</si>
  <si>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</si>
  <si>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</si>
  <si>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</si>
  <si>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</si>
  <si>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</si>
  <si>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</si>
  <si>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</si>
  <si>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</si>
  <si>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</si>
  <si>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</si>
  <si>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</si>
  <si>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</si>
  <si>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</si>
  <si>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</si>
  <si>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</si>
  <si>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</si>
  <si>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</si>
  <si>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</si>
  <si>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</si>
  <si>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</si>
  <si>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</si>
  <si>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</si>
  <si>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</si>
  <si>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</si>
  <si>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</si>
  <si>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</si>
  <si>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</si>
  <si>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</si>
  <si>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</si>
  <si>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</si>
  <si>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</si>
  <si>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</si>
  <si>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</si>
  <si>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</si>
  <si>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</si>
  <si>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</si>
  <si>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</si>
  <si>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</si>
  <si>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</si>
  <si>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</si>
  <si>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</si>
  <si>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</si>
  <si>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</si>
  <si>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</si>
  <si>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</si>
  <si>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</si>
  <si>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</si>
  <si>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</si>
  <si>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</si>
  <si>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</si>
  <si>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</si>
  <si>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</si>
  <si>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</si>
  <si>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</si>
  <si>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</si>
  <si>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</si>
  <si>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</si>
  <si>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</si>
  <si>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</si>
  <si>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</si>
  <si>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</si>
  <si>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</si>
  <si>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</si>
  <si>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</si>
  <si>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</si>
  <si>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</si>
  <si>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</si>
  <si>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</si>
  <si>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</si>
  <si>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</si>
  <si>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</si>
  <si>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</si>
  <si>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</si>
  <si>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</si>
  <si>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</si>
  <si>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</si>
  <si>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</si>
  <si>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</si>
  <si>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</si>
  <si>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</si>
  <si>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</si>
  <si>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</si>
  <si>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</si>
  <si>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</si>
  <si>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</si>
  <si>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</si>
  <si>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</si>
  <si>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</si>
  <si>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</si>
  <si>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</si>
  <si>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</si>
  <si>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</si>
  <si>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</si>
  <si>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</si>
  <si>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</si>
  <si>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</si>
  <si>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</si>
  <si>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</si>
  <si>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</si>
  <si>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</si>
  <si>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</si>
  <si>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</si>
  <si>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</si>
  <si>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</si>
  <si>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</si>
  <si>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</si>
  <si>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</si>
  <si>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</si>
  <si>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</si>
  <si>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</si>
  <si>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</si>
  <si>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</si>
  <si>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</si>
  <si>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</si>
  <si>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</si>
  <si>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</si>
  <si>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</si>
  <si>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</si>
  <si>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</si>
  <si>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</si>
  <si>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</si>
  <si>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</si>
  <si>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</si>
  <si>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</si>
  <si>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</si>
  <si>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</si>
  <si>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</si>
  <si>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</si>
  <si>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</si>
  <si>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</si>
  <si>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</si>
  <si>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</si>
  <si>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</si>
  <si>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</si>
  <si>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</si>
  <si>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</si>
  <si>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</si>
  <si>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</si>
  <si>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</si>
  <si>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</si>
  <si>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</si>
  <si>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</si>
  <si>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</si>
  <si>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</si>
  <si>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</si>
  <si>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</si>
  <si>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</si>
  <si>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</si>
  <si>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</si>
  <si>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</si>
  <si>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</si>
  <si>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</si>
  <si>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</si>
  <si>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</si>
  <si>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</si>
  <si>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</si>
  <si>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</si>
  <si>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</si>
  <si>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</si>
  <si>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</si>
  <si>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</si>
  <si>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</si>
  <si>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</si>
  <si>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</si>
  <si>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</si>
  <si>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</si>
  <si>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</si>
  <si>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</si>
  <si>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</si>
  <si>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</si>
  <si>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</si>
  <si>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</si>
  <si>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</si>
  <si>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</si>
  <si>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</si>
  <si>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</si>
  <si>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</si>
  <si>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</si>
  <si>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</si>
  <si>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</si>
  <si>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</si>
  <si>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</si>
  <si>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</si>
  <si>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</si>
  <si>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</si>
  <si>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</si>
  <si>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</si>
  <si>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</si>
  <si>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</si>
  <si>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</si>
  <si>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</si>
  <si>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</si>
  <si>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</si>
  <si>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</si>
  <si>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</si>
  <si>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</si>
  <si>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</si>
  <si>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</si>
  <si>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</si>
  <si>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</si>
  <si>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</si>
  <si>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</si>
  <si>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</si>
  <si>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</si>
  <si>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</si>
  <si>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</si>
  <si>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</si>
  <si>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</si>
  <si>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</si>
  <si>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</si>
  <si>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</si>
  <si>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</si>
  <si>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</si>
  <si>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</si>
  <si>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</si>
  <si>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</si>
  <si>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</si>
  <si>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</si>
  <si>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</si>
  <si>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</si>
  <si>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</si>
  <si>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</si>
  <si>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</si>
  <si>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</si>
  <si>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</si>
  <si>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</si>
  <si>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</si>
  <si>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</si>
  <si>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</si>
  <si>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</si>
  <si>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</si>
  <si>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</si>
  <si>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</si>
  <si>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</si>
  <si>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</si>
  <si>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</si>
  <si>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</si>
  <si>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</si>
  <si>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</si>
  <si>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</si>
  <si>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</si>
  <si>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</si>
  <si>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</si>
  <si>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</si>
  <si>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</si>
  <si>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</si>
  <si>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</si>
  <si>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</si>
  <si>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</si>
  <si>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</si>
  <si>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</si>
  <si>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</si>
  <si>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</si>
  <si>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</si>
  <si>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</si>
  <si>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</si>
  <si>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</si>
  <si>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</si>
  <si>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</si>
  <si>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</si>
  <si>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</si>
  <si>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</si>
  <si>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</si>
  <si>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</si>
  <si>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</si>
  <si>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</si>
  <si>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</si>
  <si>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</si>
  <si>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</si>
  <si>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</si>
  <si>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</si>
  <si>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</si>
  <si>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</si>
  <si>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</si>
  <si>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</si>
  <si>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</si>
  <si>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</si>
  <si>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</si>
  <si>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</si>
  <si>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</si>
  <si>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</si>
  <si>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</si>
  <si>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</si>
  <si>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</si>
  <si>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</si>
  <si>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</si>
  <si>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</si>
  <si>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</si>
  <si>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</si>
  <si>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</si>
  <si>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</si>
  <si>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</si>
  <si>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</si>
  <si>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</si>
  <si>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</si>
  <si>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</si>
  <si>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</si>
  <si>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</si>
  <si>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</si>
  <si>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</si>
  <si>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</si>
  <si>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</si>
  <si>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</si>
  <si>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</si>
  <si>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</si>
  <si>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</si>
  <si>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</si>
  <si>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</si>
  <si>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</si>
  <si>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</si>
  <si>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</si>
  <si>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</si>
  <si>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</si>
  <si>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</si>
  <si>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</si>
  <si>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</si>
  <si>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</si>
  <si>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</si>
  <si>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</si>
  <si>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</si>
  <si>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</si>
  <si>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</si>
  <si>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</si>
  <si>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</si>
  <si>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</si>
  <si>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</si>
  <si>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</si>
  <si>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</si>
  <si>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</si>
  <si>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</si>
  <si>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</si>
  <si>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</si>
  <si>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</si>
  <si>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</si>
  <si>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</si>
  <si>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</si>
  <si>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</si>
  <si>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</si>
  <si>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</si>
  <si>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</si>
  <si>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</si>
  <si>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</si>
  <si>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</si>
  <si>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</si>
  <si>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</si>
  <si>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</si>
  <si>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</si>
  <si>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</si>
  <si>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</si>
  <si>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</si>
  <si>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</si>
  <si>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</si>
  <si>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</si>
  <si>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</si>
  <si>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</si>
  <si>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</si>
  <si>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</si>
  <si>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</si>
  <si>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</si>
  <si>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</si>
  <si>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</si>
  <si>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</si>
  <si>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</si>
  <si>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</si>
  <si>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</si>
  <si>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</si>
  <si>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</si>
  <si>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</si>
  <si>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</si>
  <si>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</si>
  <si>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</si>
  <si>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</si>
  <si>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</si>
  <si>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</si>
  <si>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</si>
  <si>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</si>
  <si>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</si>
  <si>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</si>
  <si>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</si>
  <si>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</si>
  <si>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</si>
  <si>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</si>
  <si>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</si>
  <si>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</si>
  <si>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</si>
  <si>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</si>
  <si>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</si>
  <si>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</si>
  <si>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</si>
  <si>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</si>
  <si>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</si>
  <si>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</si>
  <si>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</si>
  <si>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</si>
  <si>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</si>
  <si>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</si>
  <si>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</si>
  <si>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</si>
  <si>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</si>
  <si>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</si>
  <si>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</si>
  <si>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</si>
  <si>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</si>
  <si>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</si>
  <si>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</si>
  <si>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</si>
  <si>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</si>
  <si>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</si>
  <si>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</si>
  <si>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</si>
  <si>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</si>
  <si>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</si>
  <si>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</si>
  <si>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</si>
  <si>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</si>
  <si>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</si>
  <si>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</si>
  <si>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</si>
  <si>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</si>
  <si>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</si>
  <si>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</si>
  <si>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</si>
  <si>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</si>
  <si>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</si>
  <si>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</si>
  <si>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</si>
  <si>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</si>
  <si>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</si>
  <si>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</si>
  <si>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</si>
  <si>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</si>
  <si>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</si>
  <si>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</si>
  <si>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</si>
  <si>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</si>
  <si>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</si>
  <si>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</si>
  <si>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</si>
  <si>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</si>
  <si>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</si>
  <si>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</si>
  <si>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</si>
  <si>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</si>
  <si>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</si>
  <si>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</si>
  <si>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</si>
  <si>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</si>
  <si>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</si>
  <si>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</si>
  <si>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</si>
  <si>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</si>
  <si>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</si>
  <si>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</si>
  <si>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</si>
  <si>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</si>
  <si>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</si>
  <si>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</si>
  <si>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</si>
  <si>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</si>
  <si>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</si>
  <si>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</si>
  <si>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</si>
  <si>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</si>
  <si>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</si>
  <si>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</si>
  <si>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</si>
  <si>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</si>
  <si>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</si>
  <si>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</si>
  <si>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</si>
  <si>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</si>
  <si>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</si>
  <si>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</si>
  <si>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</si>
  <si>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</si>
  <si>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</si>
  <si>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</si>
  <si>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</si>
  <si>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</si>
  <si>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</si>
  <si>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</si>
  <si>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</si>
  <si>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</si>
  <si>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</si>
  <si>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</si>
  <si>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</si>
  <si>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</si>
  <si>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</si>
  <si>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</si>
  <si>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</si>
  <si>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</si>
  <si>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</si>
  <si>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</si>
  <si>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</si>
  <si>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</si>
  <si>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</si>
  <si>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</si>
  <si>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</si>
  <si>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</si>
  <si>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</si>
  <si>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</si>
  <si>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</si>
  <si>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</si>
  <si>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</si>
  <si>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</si>
  <si>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</si>
  <si>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</si>
  <si>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</si>
  <si>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</si>
  <si>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</si>
  <si>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</si>
  <si>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</si>
  <si>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</si>
  <si>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</si>
  <si>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</si>
  <si>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</si>
  <si>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</si>
  <si>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</si>
  <si>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</si>
  <si>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</si>
  <si>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</si>
  <si>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</si>
  <si>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</si>
  <si>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</si>
  <si>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</si>
  <si>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</si>
  <si>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</si>
  <si>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</si>
  <si>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</si>
  <si>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</si>
  <si>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</si>
  <si>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</si>
  <si>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</si>
  <si>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</si>
  <si>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</si>
  <si>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</si>
  <si>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</si>
  <si>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</si>
  <si>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</si>
  <si>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</si>
  <si>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</si>
  <si>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</si>
  <si>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</si>
  <si>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</si>
  <si>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</si>
  <si>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</si>
  <si>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</si>
  <si>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</si>
  <si>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</si>
  <si>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</si>
  <si>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</si>
  <si>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</si>
  <si>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</si>
  <si>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</si>
  <si>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</si>
  <si>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</si>
  <si>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</si>
  <si>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</si>
  <si>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</si>
  <si>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</si>
  <si>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</si>
  <si>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</si>
  <si>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</si>
  <si>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</si>
  <si>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</si>
  <si>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</si>
  <si>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</si>
  <si>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</si>
  <si>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</si>
  <si>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</si>
  <si>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</si>
  <si>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</si>
  <si>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</si>
  <si>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</si>
  <si>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</si>
  <si>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</si>
  <si>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</si>
  <si>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</si>
  <si>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</si>
  <si>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</si>
  <si>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</si>
  <si>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</si>
  <si>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</si>
  <si>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</si>
  <si>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</si>
  <si>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</si>
  <si>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</si>
  <si>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</si>
  <si>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</si>
  <si>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</si>
  <si>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</si>
  <si>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</si>
  <si>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</si>
  <si>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</si>
  <si>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</si>
  <si>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</si>
  <si>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</si>
  <si>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</si>
  <si>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</si>
  <si>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</si>
  <si>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</si>
  <si>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</si>
  <si>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</si>
  <si>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</si>
  <si>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</si>
  <si>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</si>
  <si>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</si>
  <si>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</si>
  <si>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</si>
  <si>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</si>
  <si>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</si>
  <si>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</si>
  <si>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</si>
  <si>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</si>
  <si>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</si>
  <si>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</si>
  <si>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</si>
  <si>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</si>
  <si>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</si>
  <si>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</si>
  <si>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</si>
  <si>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</si>
  <si>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</si>
  <si>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</si>
  <si>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</si>
  <si>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</si>
  <si>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</si>
  <si>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</si>
  <si>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</si>
  <si>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</si>
  <si>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</si>
  <si>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</si>
  <si>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</si>
  <si>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</si>
  <si>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</si>
  <si>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</si>
  <si>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</si>
  <si>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</si>
  <si>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</si>
  <si>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</si>
  <si>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</si>
  <si>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</si>
  <si>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</si>
  <si>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</si>
  <si>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</si>
  <si>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</si>
  <si>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</si>
  <si>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</si>
  <si>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</si>
  <si>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</si>
  <si>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</si>
  <si>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</si>
  <si>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</si>
  <si>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</si>
  <si>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</si>
  <si>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</si>
  <si>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</si>
  <si>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</si>
  <si>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</si>
  <si>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</si>
  <si>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</si>
  <si>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</si>
  <si>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</si>
  <si>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</si>
  <si>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</si>
  <si>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</si>
  <si>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</si>
  <si>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</si>
  <si>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</si>
  <si>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</si>
  <si>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</si>
  <si>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</si>
  <si>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</si>
  <si>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</si>
  <si>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</si>
  <si>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</si>
  <si>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</si>
  <si>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</si>
  <si>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</si>
  <si>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</si>
  <si>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</si>
  <si>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</si>
  <si>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</si>
  <si>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</si>
  <si>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</si>
  <si>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</si>
  <si>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</si>
  <si>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</si>
  <si>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</si>
  <si>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</si>
  <si>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</si>
  <si>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</si>
  <si>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</si>
  <si>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</si>
  <si>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</si>
  <si>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</si>
  <si>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</si>
  <si>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</si>
  <si>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</si>
  <si>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</si>
  <si>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</si>
  <si>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</si>
  <si>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</si>
  <si>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</si>
  <si>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</si>
  <si>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</si>
  <si>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</si>
  <si>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</si>
  <si>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</si>
  <si>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</si>
  <si>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</si>
  <si>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</si>
  <si>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</si>
  <si>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</si>
  <si>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</si>
  <si>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</si>
  <si>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</si>
  <si>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</si>
  <si>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</si>
  <si>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</si>
  <si>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</si>
  <si>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</si>
  <si>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</si>
  <si>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</si>
  <si>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</si>
  <si>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</si>
  <si>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</si>
  <si>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</si>
  <si>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</si>
  <si>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</si>
  <si>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</si>
  <si>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</si>
  <si>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</si>
  <si>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</si>
  <si>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</si>
  <si>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</si>
  <si>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</si>
  <si>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</si>
  <si>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</si>
  <si>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</si>
  <si>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</si>
  <si>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</si>
  <si>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</si>
  <si>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</si>
  <si>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</si>
  <si>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</si>
  <si>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</si>
  <si>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</si>
  <si>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</si>
  <si>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</si>
  <si>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</si>
  <si>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</si>
  <si>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</si>
  <si>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</si>
  <si>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</si>
  <si>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</si>
  <si>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</si>
  <si>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</si>
  <si>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</si>
  <si>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</si>
  <si>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</si>
  <si>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</si>
  <si>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</si>
  <si>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</si>
  <si>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</si>
  <si>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</si>
  <si>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</si>
  <si>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</si>
  <si>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</si>
  <si>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</si>
  <si>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</si>
  <si>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</si>
  <si>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</si>
  <si>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</si>
  <si>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</si>
  <si>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</si>
  <si>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</si>
  <si>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</si>
  <si>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</si>
  <si>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</si>
  <si>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</si>
  <si>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</si>
  <si>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</si>
  <si>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</si>
  <si>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</si>
  <si>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</si>
  <si>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</si>
  <si>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</si>
  <si>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</si>
  <si>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</si>
  <si>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</si>
  <si>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</si>
  <si>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</si>
  <si>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</si>
  <si>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</si>
  <si>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</si>
  <si>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</si>
  <si>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</si>
  <si>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</si>
  <si>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</si>
  <si>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</si>
  <si>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</si>
  <si>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</si>
  <si>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</si>
  <si>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</si>
  <si>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</si>
  <si>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</si>
  <si>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</si>
  <si>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</si>
  <si>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</si>
  <si>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</si>
  <si>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</si>
  <si>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</si>
  <si>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</si>
  <si>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</si>
  <si>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</si>
  <si>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</si>
  <si>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</si>
  <si>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</si>
  <si>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</si>
  <si>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</si>
  <si>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</si>
  <si>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</si>
  <si>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</si>
  <si>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</si>
  <si>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</si>
  <si>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</si>
  <si>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</si>
  <si>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</si>
  <si>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</si>
  <si>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</si>
  <si>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</si>
  <si>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</si>
  <si>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</si>
  <si>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</si>
  <si>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</si>
  <si>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</si>
  <si>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</si>
  <si>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</si>
  <si>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</si>
  <si>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</si>
  <si>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</si>
  <si>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</si>
  <si>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</si>
  <si>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</si>
  <si>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</si>
  <si>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</si>
  <si>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</si>
  <si>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</si>
  <si>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</si>
  <si>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</si>
  <si>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</si>
  <si>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</si>
  <si>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</si>
  <si>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</si>
  <si>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</si>
  <si>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</si>
  <si>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</si>
  <si>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</si>
  <si>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</si>
  <si>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</si>
  <si>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</si>
  <si>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</si>
  <si>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</si>
  <si>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</si>
  <si>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</si>
  <si>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</si>
  <si>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</si>
  <si>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</si>
  <si>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</si>
  <si>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</si>
  <si>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</si>
  <si>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</si>
  <si>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</si>
  <si>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</si>
  <si>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</si>
  <si>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</si>
  <si>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</si>
  <si>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</si>
  <si>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</si>
  <si>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</si>
  <si>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</si>
  <si>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</si>
  <si>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</si>
  <si>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</si>
  <si>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</si>
  <si>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</si>
  <si>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</si>
  <si>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</si>
  <si>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</si>
  <si>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</si>
  <si>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</si>
  <si>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</si>
  <si>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</si>
  <si>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</si>
  <si>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</si>
  <si>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</si>
  <si>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</si>
  <si>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</si>
  <si>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</si>
  <si>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</si>
  <si>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</si>
  <si>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</si>
  <si>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</si>
  <si>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</si>
  <si>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</si>
  <si>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</si>
  <si>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</si>
  <si>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</si>
  <si>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</si>
  <si>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</si>
  <si>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</si>
  <si>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</si>
  <si>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</si>
  <si>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</si>
  <si>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</si>
  <si>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</si>
  <si>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</si>
  <si>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</si>
  <si>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</si>
  <si>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</si>
  <si>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</si>
  <si>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</si>
  <si>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</si>
  <si>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</si>
  <si>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</si>
  <si>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</si>
  <si>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</si>
  <si>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</si>
  <si>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</si>
  <si>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</si>
  <si>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</si>
  <si>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</si>
  <si>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</si>
  <si>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</si>
  <si>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</si>
  <si>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</si>
  <si>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</si>
  <si>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</si>
  <si>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</si>
  <si>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</si>
  <si>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</si>
  <si>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</si>
  <si>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</si>
  <si>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</si>
  <si>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</si>
  <si>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</si>
  <si>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</si>
  <si>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</si>
  <si>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</si>
  <si>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</si>
  <si>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</si>
  <si>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</si>
  <si>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</si>
  <si>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</si>
  <si>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</si>
  <si>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</si>
  <si>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</si>
  <si>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</si>
  <si>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</si>
  <si>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</si>
  <si>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</si>
  <si>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</si>
  <si>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</si>
  <si>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</si>
  <si>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</si>
  <si>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</si>
  <si>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</si>
  <si>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</si>
  <si>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</si>
  <si>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</si>
  <si>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</si>
  <si>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</si>
  <si>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</si>
  <si>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</si>
  <si>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</si>
  <si>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</si>
  <si>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</si>
  <si>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</si>
  <si>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</si>
  <si>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</si>
  <si>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</si>
  <si>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</si>
  <si>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</si>
  <si>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</si>
  <si>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</si>
  <si>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</si>
  <si>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</si>
  <si>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</si>
  <si>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</si>
  <si>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</si>
  <si>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</si>
  <si>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</si>
  <si>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</si>
  <si>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</si>
  <si>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</si>
  <si>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</si>
  <si>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</si>
  <si>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</si>
  <si>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</si>
  <si>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</si>
  <si>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</si>
  <si>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</si>
  <si>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</si>
  <si>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</si>
  <si>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</si>
  <si>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</si>
  <si>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</si>
  <si>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</si>
  <si>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</si>
  <si>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</si>
  <si>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</si>
  <si>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</si>
  <si>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</si>
  <si>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</si>
  <si>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</si>
  <si>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</si>
  <si>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</si>
  <si>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</si>
  <si>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</si>
  <si>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</si>
  <si>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</si>
  <si>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</si>
  <si>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</si>
  <si>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</si>
  <si>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</si>
  <si>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</si>
  <si>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</si>
  <si>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</si>
  <si>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</si>
  <si>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</si>
  <si>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</si>
  <si>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</si>
  <si>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</si>
  <si>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</si>
  <si>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</si>
  <si>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</si>
  <si>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</si>
  <si>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</si>
  <si>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</si>
  <si>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</si>
  <si>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</si>
  <si>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</si>
  <si>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</si>
  <si>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</si>
  <si>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</si>
  <si>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</si>
  <si>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</si>
  <si>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</si>
  <si>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</si>
  <si>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</si>
  <si>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</si>
  <si>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</si>
  <si>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</si>
  <si>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</si>
  <si>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</si>
  <si>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</si>
  <si>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</si>
  <si>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</si>
  <si>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</si>
  <si>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</si>
  <si>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</si>
  <si>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</si>
  <si>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</si>
  <si>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</si>
  <si>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</si>
  <si>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</si>
  <si>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</si>
  <si>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</si>
  <si>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</si>
  <si>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</si>
  <si>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</si>
  <si>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</si>
  <si>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</si>
  <si>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</si>
  <si>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</si>
  <si>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</si>
  <si>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</si>
  <si>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</si>
  <si>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</si>
  <si>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</si>
  <si>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</si>
  <si>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</si>
  <si>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</si>
  <si>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</si>
  <si>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</si>
  <si>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</si>
  <si>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</si>
  <si>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</si>
  <si>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</si>
  <si>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</si>
  <si>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</si>
  <si>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</si>
  <si>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</si>
  <si>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</si>
  <si>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</si>
  <si>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</si>
  <si>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</si>
  <si>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</si>
  <si>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</si>
  <si>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</si>
  <si>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</si>
  <si>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</si>
  <si>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</si>
  <si>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</si>
  <si>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</si>
  <si>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</si>
  <si>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</si>
  <si>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</si>
  <si>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</si>
  <si>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</si>
  <si>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</si>
  <si>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</si>
  <si>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</si>
  <si>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</si>
  <si>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</si>
  <si>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</si>
  <si>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</si>
  <si>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</si>
  <si>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</si>
  <si>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</si>
  <si>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</si>
  <si>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</si>
  <si>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</si>
  <si>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</si>
  <si>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</si>
  <si>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</si>
  <si>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</si>
  <si>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</si>
  <si>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</si>
  <si>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</si>
  <si>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</si>
  <si>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</si>
  <si>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</si>
  <si>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</si>
  <si>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</si>
  <si>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</si>
  <si>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</si>
  <si>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</si>
  <si>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</si>
  <si>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</si>
  <si>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</si>
  <si>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</si>
  <si>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</si>
  <si>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</si>
  <si>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</si>
  <si>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</si>
  <si>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</si>
  <si>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</si>
  <si>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</si>
  <si>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</si>
  <si>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</si>
  <si>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</si>
  <si>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</si>
  <si>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</si>
  <si>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</si>
  <si>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</si>
  <si>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</si>
  <si>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</si>
  <si>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</si>
  <si>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</si>
  <si>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</si>
  <si>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</si>
  <si>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</si>
  <si>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</si>
  <si>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</si>
  <si>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</si>
  <si>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</si>
  <si>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</si>
  <si>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</si>
  <si>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</si>
  <si>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</si>
  <si>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</si>
  <si>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</si>
  <si>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</si>
  <si>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</si>
  <si>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</si>
  <si>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</si>
  <si>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</si>
  <si>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</si>
  <si>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</si>
  <si>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</si>
  <si>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</si>
  <si>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</si>
  <si>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</si>
  <si>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</si>
  <si>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</si>
  <si>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</si>
  <si>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</si>
  <si>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</si>
  <si>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</si>
  <si>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</si>
  <si>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</si>
  <si>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</si>
  <si>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</si>
  <si>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</si>
  <si>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</si>
  <si>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</si>
  <si>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</si>
  <si>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</si>
  <si>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</si>
  <si>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</si>
  <si>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</si>
  <si>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</si>
  <si>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</si>
  <si>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</si>
  <si>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</si>
  <si>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</si>
  <si>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</si>
  <si>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</si>
  <si>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</si>
  <si>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</si>
  <si>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</si>
  <si>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</si>
  <si>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</si>
  <si>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</si>
  <si>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</si>
  <si>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</si>
  <si>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</si>
  <si>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</si>
  <si>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</si>
  <si>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</si>
  <si>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</si>
  <si>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</si>
  <si>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</si>
  <si>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</si>
  <si>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</si>
  <si>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</si>
  <si>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</si>
  <si>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</si>
  <si>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</si>
  <si>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</si>
  <si>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</si>
  <si>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</si>
  <si>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</si>
  <si>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</si>
  <si>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</si>
  <si>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</si>
  <si>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</si>
  <si>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</si>
  <si>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</si>
  <si>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</si>
  <si>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</si>
  <si>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</si>
  <si>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</si>
  <si>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</si>
  <si>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</si>
  <si>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</si>
  <si>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</si>
  <si>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</si>
  <si>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</si>
  <si>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</si>
  <si>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</si>
  <si>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</si>
  <si>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</si>
  <si>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</si>
  <si>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</si>
  <si>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</si>
  <si>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</si>
  <si>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</si>
  <si>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</si>
  <si>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</si>
  <si>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</si>
  <si>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</si>
  <si>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</si>
  <si>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</si>
  <si>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</si>
  <si>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</si>
  <si>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</si>
  <si>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</si>
  <si>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</si>
  <si>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</si>
  <si>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</si>
  <si>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</si>
  <si>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</si>
  <si>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</si>
  <si>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</si>
  <si>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</si>
  <si>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</si>
  <si>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</si>
  <si>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</si>
  <si>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</si>
  <si>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</si>
  <si>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</si>
  <si>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</si>
  <si>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</si>
  <si>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</si>
  <si>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</si>
  <si>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</si>
  <si>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</si>
  <si>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</si>
  <si>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</si>
  <si>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</si>
  <si>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</si>
  <si>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</si>
  <si>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</si>
  <si>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</si>
  <si>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</si>
  <si>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</si>
  <si>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</si>
  <si>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</si>
  <si>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</si>
  <si>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</si>
  <si>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</si>
  <si>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</si>
  <si>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</si>
  <si>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</si>
  <si>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</si>
  <si>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</si>
  <si>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</si>
  <si>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</si>
  <si>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</si>
  <si>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</si>
  <si>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</si>
  <si>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</si>
  <si>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</si>
  <si>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</si>
  <si>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</si>
  <si>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</si>
  <si>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</si>
  <si>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</si>
  <si>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</si>
  <si>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</si>
  <si>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</si>
  <si>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</si>
  <si>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</si>
  <si>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</si>
  <si>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</si>
  <si>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</si>
  <si>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</si>
  <si>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</si>
  <si>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</si>
  <si>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</si>
  <si>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</si>
  <si>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</si>
  <si>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</si>
  <si>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</si>
  <si>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</si>
  <si>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</si>
  <si>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</si>
  <si>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</si>
  <si>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</si>
  <si>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</si>
  <si>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</si>
  <si>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</si>
  <si>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</si>
  <si>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</si>
  <si>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</si>
  <si>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</si>
  <si>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</si>
  <si>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</si>
  <si>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</si>
  <si>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</si>
  <si>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</si>
  <si>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</si>
  <si>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</si>
  <si>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</si>
  <si>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</si>
  <si>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</si>
  <si>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</si>
  <si>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</si>
  <si>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</si>
  <si>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</si>
  <si>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</si>
  <si>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</si>
  <si>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</si>
  <si>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</si>
  <si>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</si>
  <si>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</si>
  <si>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</si>
  <si>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</si>
  <si>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</si>
  <si>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</si>
  <si>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</si>
  <si>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</si>
  <si>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</si>
  <si>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</si>
  <si>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</si>
  <si>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</si>
  <si>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</si>
  <si>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</si>
  <si>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</si>
  <si>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</si>
  <si>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</si>
  <si>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</si>
  <si>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</si>
  <si>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</si>
  <si>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</si>
  <si>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</si>
  <si>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</si>
  <si>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</si>
  <si>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</si>
  <si>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</si>
  <si>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</si>
  <si>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</si>
  <si>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</si>
  <si>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</si>
  <si>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</si>
  <si>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</si>
  <si>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</si>
  <si>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</si>
  <si>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</si>
  <si>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</si>
  <si>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</si>
  <si>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</si>
  <si>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</si>
  <si>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</si>
  <si>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2021-19-10000637</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</si>
  <si>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</si>
  <si>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FUNDACIÓN HEMAISA</t>
  </si>
  <si>
    <t>PRESTACIÓN DE SERVICIOS A NIÑOS MENORES DE 5 AÑOS EN ESTADO DE DESPLAZAMIENTO</t>
  </si>
  <si>
    <t>1508</t>
  </si>
  <si>
    <t>1602</t>
  </si>
  <si>
    <t>1705</t>
  </si>
  <si>
    <t>1804</t>
  </si>
  <si>
    <t>1512</t>
  </si>
  <si>
    <t>1606</t>
  </si>
  <si>
    <t>1703</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</si>
  <si>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</si>
  <si>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</si>
  <si>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</si>
  <si>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</si>
  <si>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</si>
  <si>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</si>
  <si>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</si>
  <si>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</si>
  <si>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</si>
  <si>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CALLE 34 # 74 - 75  PISO 2</t>
  </si>
  <si>
    <t>3163945351</t>
  </si>
  <si>
    <t>fundacionmapator@hotmail.com</t>
  </si>
  <si>
    <t>MANUEL ALEXIS ARAGÓN ORDÓÑEZ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</si>
</sst>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421</v>
      </c>
      <c r="I15" s="32" t="s">
        <v>2624</v>
      </c>
      <c r="J15" s="108" t="s">
        <v>2626</v>
      </c>
      <c r="L15" s="201" t="s">
        <v>8</v>
      </c>
      <c r="M15" s="201"/>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4" t="s">
        <v>11</v>
      </c>
      <c r="J19" s="135" t="s">
        <v>10</v>
      </c>
      <c r="K19" s="135" t="s">
        <v>2609</v>
      </c>
      <c r="L19" s="135" t="s">
        <v>1161</v>
      </c>
      <c r="M19" s="135" t="s">
        <v>1162</v>
      </c>
      <c r="N19" s="136" t="s">
        <v>2610</v>
      </c>
      <c r="O19" s="131"/>
      <c r="Q19" s="51"/>
      <c r="R19" s="51"/>
    </row>
    <row r="20" spans="1:23" ht="30" customHeight="1" x14ac:dyDescent="0.25">
      <c r="A20" s="9"/>
      <c r="B20" s="109">
        <v>900246255</v>
      </c>
      <c r="C20" s="5"/>
      <c r="D20" s="73"/>
      <c r="E20" s="5"/>
      <c r="F20" s="5"/>
      <c r="G20" s="5"/>
      <c r="H20" s="178"/>
      <c r="I20" s="141" t="s">
        <v>421</v>
      </c>
      <c r="J20" s="142" t="s">
        <v>449</v>
      </c>
      <c r="K20" s="143">
        <v>2644364905</v>
      </c>
      <c r="L20" s="144">
        <v>44242</v>
      </c>
      <c r="M20" s="144">
        <v>44542</v>
      </c>
      <c r="N20" s="129">
        <f>+(M20-L20)/30</f>
        <v>10</v>
      </c>
      <c r="O20" s="132"/>
      <c r="U20" s="128"/>
      <c r="V20" s="105">
        <f ca="1">NOW()</f>
        <v>44194.980582523145</v>
      </c>
      <c r="W20" s="105">
        <f ca="1">NOW()</f>
        <v>44194.980582523145</v>
      </c>
    </row>
    <row r="21" spans="1:23" ht="30" customHeight="1" outlineLevel="1" x14ac:dyDescent="0.25">
      <c r="A21" s="9"/>
      <c r="B21" s="71"/>
      <c r="C21" s="5"/>
      <c r="D21" s="5"/>
      <c r="E21" s="5"/>
      <c r="F21" s="5"/>
      <c r="G21" s="5"/>
      <c r="H21" s="70"/>
      <c r="I21" s="141"/>
      <c r="J21" s="142"/>
      <c r="K21" s="143"/>
      <c r="L21" s="144"/>
      <c r="M21" s="144"/>
      <c r="N21" s="129">
        <f t="shared" ref="N21:N35" si="0">+(M21-L21)/30</f>
        <v>0</v>
      </c>
      <c r="O21" s="133"/>
    </row>
    <row r="22" spans="1:23" ht="30" customHeight="1" outlineLevel="1" x14ac:dyDescent="0.25">
      <c r="A22" s="9"/>
      <c r="B22" s="71"/>
      <c r="C22" s="5"/>
      <c r="D22" s="5"/>
      <c r="E22" s="5"/>
      <c r="F22" s="5"/>
      <c r="G22" s="5"/>
      <c r="H22" s="70"/>
      <c r="I22" s="141"/>
      <c r="J22" s="142"/>
      <c r="K22" s="143"/>
      <c r="L22" s="144"/>
      <c r="M22" s="144"/>
      <c r="N22" s="130">
        <f t="shared" ref="N22:N33" si="1">+(M22-L22)/30</f>
        <v>0</v>
      </c>
      <c r="O22" s="133"/>
    </row>
    <row r="23" spans="1:23" ht="30" customHeight="1" outlineLevel="1" x14ac:dyDescent="0.25">
      <c r="A23" s="9"/>
      <c r="B23" s="101"/>
      <c r="C23" s="21"/>
      <c r="D23" s="21"/>
      <c r="E23" s="21"/>
      <c r="F23" s="5"/>
      <c r="G23" s="5"/>
      <c r="H23" s="70"/>
      <c r="I23" s="141"/>
      <c r="J23" s="142"/>
      <c r="K23" s="143"/>
      <c r="L23" s="144"/>
      <c r="M23" s="144"/>
      <c r="N23" s="130">
        <f t="shared" si="1"/>
        <v>0</v>
      </c>
      <c r="O23" s="133"/>
      <c r="Q23" s="104"/>
      <c r="R23" s="55"/>
      <c r="S23" s="105"/>
      <c r="T23" s="105"/>
    </row>
    <row r="24" spans="1:23" ht="30" customHeight="1" outlineLevel="1" x14ac:dyDescent="0.25">
      <c r="A24" s="9"/>
      <c r="B24" s="101"/>
      <c r="C24" s="21"/>
      <c r="D24" s="21"/>
      <c r="E24" s="21"/>
      <c r="F24" s="5"/>
      <c r="G24" s="5"/>
      <c r="H24" s="70"/>
      <c r="I24" s="141"/>
      <c r="J24" s="142"/>
      <c r="K24" s="143"/>
      <c r="L24" s="144"/>
      <c r="M24" s="144"/>
      <c r="N24" s="130">
        <f t="shared" si="1"/>
        <v>0</v>
      </c>
      <c r="O24" s="133"/>
    </row>
    <row r="25" spans="1:23" ht="30" customHeight="1" outlineLevel="1" x14ac:dyDescent="0.25">
      <c r="A25" s="9"/>
      <c r="B25" s="101"/>
      <c r="C25" s="21"/>
      <c r="D25" s="21"/>
      <c r="E25" s="21"/>
      <c r="F25" s="5"/>
      <c r="G25" s="5"/>
      <c r="H25" s="70"/>
      <c r="I25" s="141"/>
      <c r="J25" s="142"/>
      <c r="K25" s="143"/>
      <c r="L25" s="144"/>
      <c r="M25" s="144"/>
      <c r="N25" s="130">
        <f t="shared" si="1"/>
        <v>0</v>
      </c>
      <c r="O25" s="133"/>
    </row>
    <row r="26" spans="1:23" ht="30" customHeight="1" outlineLevel="1" x14ac:dyDescent="0.25">
      <c r="A26" s="9"/>
      <c r="B26" s="101"/>
      <c r="C26" s="21"/>
      <c r="D26" s="21"/>
      <c r="E26" s="21"/>
      <c r="F26" s="5"/>
      <c r="G26" s="5"/>
      <c r="H26" s="70"/>
      <c r="I26" s="141"/>
      <c r="J26" s="142"/>
      <c r="K26" s="143"/>
      <c r="L26" s="144"/>
      <c r="M26" s="144"/>
      <c r="N26" s="130">
        <f t="shared" si="1"/>
        <v>0</v>
      </c>
      <c r="O26" s="133"/>
    </row>
    <row r="27" spans="1:23" ht="30" customHeight="1" outlineLevel="1" x14ac:dyDescent="0.25">
      <c r="A27" s="9"/>
      <c r="B27" s="101"/>
      <c r="C27" s="21"/>
      <c r="D27" s="21"/>
      <c r="E27" s="21"/>
      <c r="F27" s="5"/>
      <c r="G27" s="5"/>
      <c r="H27" s="70"/>
      <c r="I27" s="141"/>
      <c r="J27" s="142"/>
      <c r="K27" s="143"/>
      <c r="L27" s="144"/>
      <c r="M27" s="144"/>
      <c r="N27" s="130">
        <f t="shared" si="1"/>
        <v>0</v>
      </c>
      <c r="O27" s="133"/>
    </row>
    <row r="28" spans="1:23" ht="30" customHeight="1" outlineLevel="1" x14ac:dyDescent="0.25">
      <c r="A28" s="9"/>
      <c r="B28" s="101"/>
      <c r="C28" s="21"/>
      <c r="D28" s="21"/>
      <c r="E28" s="21"/>
      <c r="F28" s="5"/>
      <c r="G28" s="5"/>
      <c r="H28" s="70"/>
      <c r="I28" s="141"/>
      <c r="J28" s="142"/>
      <c r="K28" s="143"/>
      <c r="L28" s="144"/>
      <c r="M28" s="144"/>
      <c r="N28" s="130">
        <f t="shared" si="1"/>
        <v>0</v>
      </c>
      <c r="O28" s="133"/>
    </row>
    <row r="29" spans="1:23" ht="30" customHeight="1" outlineLevel="1" x14ac:dyDescent="0.25">
      <c r="A29" s="9"/>
      <c r="B29" s="71"/>
      <c r="C29" s="5"/>
      <c r="D29" s="5"/>
      <c r="E29" s="5"/>
      <c r="F29" s="5"/>
      <c r="G29" s="5"/>
      <c r="H29" s="70"/>
      <c r="I29" s="141"/>
      <c r="J29" s="142"/>
      <c r="K29" s="143"/>
      <c r="L29" s="144"/>
      <c r="M29" s="144"/>
      <c r="N29" s="130">
        <f t="shared" si="1"/>
        <v>0</v>
      </c>
      <c r="O29" s="133"/>
    </row>
    <row r="30" spans="1:23" ht="30" customHeight="1" outlineLevel="1" x14ac:dyDescent="0.25">
      <c r="A30" s="9"/>
      <c r="B30" s="71"/>
      <c r="C30" s="5"/>
      <c r="D30" s="5"/>
      <c r="E30" s="5"/>
      <c r="F30" s="5"/>
      <c r="G30" s="5"/>
      <c r="H30" s="70"/>
      <c r="I30" s="141"/>
      <c r="J30" s="142"/>
      <c r="K30" s="143"/>
      <c r="L30" s="144"/>
      <c r="M30" s="144"/>
      <c r="N30" s="130">
        <f t="shared" si="1"/>
        <v>0</v>
      </c>
      <c r="O30" s="133"/>
    </row>
    <row r="31" spans="1:23" ht="30" customHeight="1" outlineLevel="1" x14ac:dyDescent="0.25">
      <c r="A31" s="9"/>
      <c r="B31" s="71"/>
      <c r="C31" s="5"/>
      <c r="D31" s="5"/>
      <c r="E31" s="5"/>
      <c r="F31" s="5"/>
      <c r="G31" s="5"/>
      <c r="H31" s="70"/>
      <c r="I31" s="141"/>
      <c r="J31" s="142"/>
      <c r="K31" s="143"/>
      <c r="L31" s="144"/>
      <c r="M31" s="144"/>
      <c r="N31" s="130">
        <f t="shared" si="1"/>
        <v>0</v>
      </c>
      <c r="O31" s="133"/>
    </row>
    <row r="32" spans="1:23" ht="30" customHeight="1" outlineLevel="1" x14ac:dyDescent="0.25">
      <c r="A32" s="9"/>
      <c r="B32" s="71"/>
      <c r="C32" s="5"/>
      <c r="D32" s="5"/>
      <c r="E32" s="5"/>
      <c r="F32" s="5"/>
      <c r="G32" s="5"/>
      <c r="H32" s="70"/>
      <c r="I32" s="141"/>
      <c r="J32" s="142"/>
      <c r="K32" s="143"/>
      <c r="L32" s="144"/>
      <c r="M32" s="144"/>
      <c r="N32" s="130">
        <f t="shared" si="1"/>
        <v>0</v>
      </c>
      <c r="O32" s="133"/>
    </row>
    <row r="33" spans="1:16" ht="30" customHeight="1" outlineLevel="1" x14ac:dyDescent="0.25">
      <c r="A33" s="9"/>
      <c r="B33" s="71"/>
      <c r="C33" s="5"/>
      <c r="D33" s="5"/>
      <c r="E33" s="5"/>
      <c r="F33" s="5"/>
      <c r="G33" s="5"/>
      <c r="H33" s="70"/>
      <c r="I33" s="141"/>
      <c r="J33" s="142"/>
      <c r="K33" s="143"/>
      <c r="L33" s="144"/>
      <c r="M33" s="144"/>
      <c r="N33" s="130">
        <f t="shared" si="1"/>
        <v>0</v>
      </c>
      <c r="O33" s="133"/>
    </row>
    <row r="34" spans="1:16" ht="30" customHeight="1" outlineLevel="1" x14ac:dyDescent="0.25">
      <c r="A34" s="9"/>
      <c r="B34" s="71"/>
      <c r="C34" s="5"/>
      <c r="D34" s="5"/>
      <c r="E34" s="5"/>
      <c r="F34" s="5"/>
      <c r="G34" s="5"/>
      <c r="H34" s="70"/>
      <c r="I34" s="141"/>
      <c r="J34" s="142"/>
      <c r="K34" s="143"/>
      <c r="L34" s="144"/>
      <c r="M34" s="144"/>
      <c r="N34" s="130">
        <f t="shared" si="0"/>
        <v>0</v>
      </c>
      <c r="O34" s="133"/>
    </row>
    <row r="35" spans="1:16" ht="30" customHeight="1" outlineLevel="1" x14ac:dyDescent="0.25">
      <c r="A35" s="9"/>
      <c r="B35" s="71"/>
      <c r="C35" s="5"/>
      <c r="D35" s="5"/>
      <c r="E35" s="5"/>
      <c r="F35" s="5"/>
      <c r="G35" s="5"/>
      <c r="H35" s="70"/>
      <c r="I35" s="141"/>
      <c r="J35" s="142"/>
      <c r="K35" s="143"/>
      <c r="L35" s="144"/>
      <c r="M35" s="144"/>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3"/>
      <c r="I37" s="124"/>
      <c r="J37" s="124"/>
      <c r="K37" s="124"/>
      <c r="L37" s="124"/>
      <c r="M37" s="124"/>
      <c r="N37" s="124"/>
      <c r="O37" s="125"/>
    </row>
    <row r="38" spans="1:16" ht="21" customHeight="1" x14ac:dyDescent="0.25">
      <c r="A38" s="9"/>
      <c r="B38" s="170" t="str">
        <f>VLOOKUP(B20,EAS!A2:B1439,2,0)</f>
        <v>FUNDACIÓN MAPATOR</v>
      </c>
      <c r="C38" s="170"/>
      <c r="D38" s="170"/>
      <c r="E38" s="170"/>
      <c r="F38" s="170"/>
      <c r="G38" s="5"/>
      <c r="H38" s="126"/>
      <c r="I38" s="182" t="s">
        <v>7</v>
      </c>
      <c r="J38" s="182"/>
      <c r="K38" s="182"/>
      <c r="L38" s="182"/>
      <c r="M38" s="182"/>
      <c r="N38" s="182"/>
      <c r="O38" s="127"/>
    </row>
    <row r="39" spans="1:16" ht="42.95" customHeight="1" thickBot="1" x14ac:dyDescent="0.3">
      <c r="A39" s="10"/>
      <c r="B39" s="11"/>
      <c r="C39" s="11"/>
      <c r="D39" s="11"/>
      <c r="E39" s="11"/>
      <c r="F39" s="11"/>
      <c r="G39" s="11"/>
      <c r="H39" s="10"/>
      <c r="I39" s="214" t="s">
        <v>2677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32" t="s">
        <v>4</v>
      </c>
      <c r="B43" s="233"/>
      <c r="C43" s="233"/>
      <c r="D43" s="233"/>
      <c r="E43" s="233"/>
      <c r="F43" s="233"/>
      <c r="G43" s="233"/>
      <c r="H43" s="233"/>
      <c r="I43" s="233"/>
      <c r="J43" s="233"/>
      <c r="K43" s="233"/>
      <c r="L43" s="233"/>
      <c r="M43" s="233"/>
      <c r="N43" s="233"/>
      <c r="O43" s="234"/>
      <c r="P43" s="76"/>
    </row>
    <row r="44" spans="1:16" ht="15" customHeight="1" x14ac:dyDescent="0.25">
      <c r="A44" s="235" t="s">
        <v>2654</v>
      </c>
      <c r="B44" s="236"/>
      <c r="C44" s="236"/>
      <c r="D44" s="236"/>
      <c r="E44" s="236"/>
      <c r="F44" s="236"/>
      <c r="G44" s="236"/>
      <c r="H44" s="236"/>
      <c r="I44" s="236"/>
      <c r="J44" s="236"/>
      <c r="K44" s="236"/>
      <c r="L44" s="236"/>
      <c r="M44" s="236"/>
      <c r="N44" s="236"/>
      <c r="O44" s="237"/>
    </row>
    <row r="45" spans="1:16" x14ac:dyDescent="0.25">
      <c r="A45" s="238"/>
      <c r="B45" s="239"/>
      <c r="C45" s="239"/>
      <c r="D45" s="239"/>
      <c r="E45" s="239"/>
      <c r="F45" s="239"/>
      <c r="G45" s="239"/>
      <c r="H45" s="239"/>
      <c r="I45" s="239"/>
      <c r="J45" s="239"/>
      <c r="K45" s="239"/>
      <c r="L45" s="239"/>
      <c r="M45" s="239"/>
      <c r="N45" s="239"/>
      <c r="O45" s="24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2678</v>
      </c>
      <c r="C48" s="118" t="s">
        <v>32</v>
      </c>
      <c r="D48" s="115" t="s">
        <v>2680</v>
      </c>
      <c r="E48" s="139">
        <v>42050</v>
      </c>
      <c r="F48" s="139">
        <v>42365</v>
      </c>
      <c r="G48" s="152">
        <f>IF(AND(E48&lt;&gt;"",F48&lt;&gt;""),((F48-E48)/30),"")</f>
        <v>10.5</v>
      </c>
      <c r="H48" s="116" t="s">
        <v>2679</v>
      </c>
      <c r="I48" s="110" t="s">
        <v>421</v>
      </c>
      <c r="J48" s="110" t="s">
        <v>423</v>
      </c>
      <c r="K48" s="112">
        <v>2600000</v>
      </c>
      <c r="L48" s="111" t="s">
        <v>1148</v>
      </c>
      <c r="M48" s="113">
        <v>1</v>
      </c>
      <c r="N48" s="111" t="s">
        <v>27</v>
      </c>
      <c r="O48" s="111" t="s">
        <v>1148</v>
      </c>
      <c r="P48" s="78"/>
    </row>
    <row r="49" spans="1:16" s="6" customFormat="1" ht="24.75" customHeight="1" x14ac:dyDescent="0.25">
      <c r="A49" s="137">
        <v>2</v>
      </c>
      <c r="B49" s="116" t="s">
        <v>2678</v>
      </c>
      <c r="C49" s="118" t="s">
        <v>32</v>
      </c>
      <c r="D49" s="115" t="s">
        <v>2681</v>
      </c>
      <c r="E49" s="139">
        <v>42387</v>
      </c>
      <c r="F49" s="139">
        <v>42722</v>
      </c>
      <c r="G49" s="152">
        <f t="shared" ref="G49:G50" si="2">IF(AND(E49&lt;&gt;"",F49&lt;&gt;""),((F49-E49)/30),"")</f>
        <v>11.166666666666666</v>
      </c>
      <c r="H49" s="116" t="s">
        <v>2679</v>
      </c>
      <c r="I49" s="115" t="s">
        <v>421</v>
      </c>
      <c r="J49" s="115" t="s">
        <v>423</v>
      </c>
      <c r="K49" s="112">
        <v>2900000</v>
      </c>
      <c r="L49" s="118" t="s">
        <v>1148</v>
      </c>
      <c r="M49" s="113">
        <v>1</v>
      </c>
      <c r="N49" s="118" t="s">
        <v>27</v>
      </c>
      <c r="O49" s="118" t="s">
        <v>1148</v>
      </c>
      <c r="P49" s="78"/>
    </row>
    <row r="50" spans="1:16" s="6" customFormat="1" ht="24.75" customHeight="1" x14ac:dyDescent="0.25">
      <c r="A50" s="137">
        <v>3</v>
      </c>
      <c r="B50" s="116" t="s">
        <v>2678</v>
      </c>
      <c r="C50" s="118" t="s">
        <v>32</v>
      </c>
      <c r="D50" s="115" t="s">
        <v>2682</v>
      </c>
      <c r="E50" s="139">
        <v>42758</v>
      </c>
      <c r="F50" s="139">
        <v>43066</v>
      </c>
      <c r="G50" s="152">
        <f t="shared" si="2"/>
        <v>10.266666666666667</v>
      </c>
      <c r="H50" s="116" t="s">
        <v>2679</v>
      </c>
      <c r="I50" s="115" t="s">
        <v>421</v>
      </c>
      <c r="J50" s="115" t="s">
        <v>423</v>
      </c>
      <c r="K50" s="112">
        <v>3100000</v>
      </c>
      <c r="L50" s="118" t="s">
        <v>1148</v>
      </c>
      <c r="M50" s="113">
        <v>1</v>
      </c>
      <c r="N50" s="118" t="s">
        <v>27</v>
      </c>
      <c r="O50" s="118" t="s">
        <v>1148</v>
      </c>
      <c r="P50" s="78"/>
    </row>
    <row r="51" spans="1:16" s="6" customFormat="1" ht="24.75" customHeight="1" outlineLevel="1" x14ac:dyDescent="0.25">
      <c r="A51" s="137">
        <v>4</v>
      </c>
      <c r="B51" s="116" t="s">
        <v>2678</v>
      </c>
      <c r="C51" s="118" t="s">
        <v>32</v>
      </c>
      <c r="D51" s="115" t="s">
        <v>2683</v>
      </c>
      <c r="E51" s="139">
        <v>43115</v>
      </c>
      <c r="F51" s="139">
        <v>43431</v>
      </c>
      <c r="G51" s="152">
        <f t="shared" ref="G51:G107" si="3">IF(AND(E51&lt;&gt;"",F51&lt;&gt;""),((F51-E51)/30),"")</f>
        <v>10.533333333333333</v>
      </c>
      <c r="H51" s="116" t="s">
        <v>2679</v>
      </c>
      <c r="I51" s="115" t="s">
        <v>421</v>
      </c>
      <c r="J51" s="115" t="s">
        <v>423</v>
      </c>
      <c r="K51" s="112">
        <v>4200000</v>
      </c>
      <c r="L51" s="118" t="s">
        <v>1148</v>
      </c>
      <c r="M51" s="113">
        <v>1</v>
      </c>
      <c r="N51" s="118" t="s">
        <v>27</v>
      </c>
      <c r="O51" s="118" t="s">
        <v>1148</v>
      </c>
      <c r="P51" s="78"/>
    </row>
    <row r="52" spans="1:16" s="7" customFormat="1" ht="24.75" customHeight="1" outlineLevel="1" x14ac:dyDescent="0.25">
      <c r="A52" s="138">
        <v>5</v>
      </c>
      <c r="B52" s="116" t="s">
        <v>2678</v>
      </c>
      <c r="C52" s="118" t="s">
        <v>32</v>
      </c>
      <c r="D52" s="115" t="s">
        <v>2684</v>
      </c>
      <c r="E52" s="139">
        <v>42062</v>
      </c>
      <c r="F52" s="139">
        <v>42353</v>
      </c>
      <c r="G52" s="152">
        <f t="shared" si="3"/>
        <v>9.6999999999999993</v>
      </c>
      <c r="H52" s="116" t="s">
        <v>2679</v>
      </c>
      <c r="I52" s="115" t="s">
        <v>421</v>
      </c>
      <c r="J52" s="115" t="s">
        <v>445</v>
      </c>
      <c r="K52" s="112">
        <v>2100000</v>
      </c>
      <c r="L52" s="118" t="s">
        <v>1148</v>
      </c>
      <c r="M52" s="113">
        <v>1</v>
      </c>
      <c r="N52" s="118" t="s">
        <v>27</v>
      </c>
      <c r="O52" s="118" t="s">
        <v>1148</v>
      </c>
      <c r="P52" s="79"/>
    </row>
    <row r="53" spans="1:16" s="7" customFormat="1" ht="24.75" customHeight="1" outlineLevel="1" x14ac:dyDescent="0.25">
      <c r="A53" s="138">
        <v>6</v>
      </c>
      <c r="B53" s="116" t="s">
        <v>2678</v>
      </c>
      <c r="C53" s="118" t="s">
        <v>32</v>
      </c>
      <c r="D53" s="115" t="s">
        <v>2685</v>
      </c>
      <c r="E53" s="139">
        <v>42413</v>
      </c>
      <c r="F53" s="139">
        <v>42711</v>
      </c>
      <c r="G53" s="152">
        <f t="shared" si="3"/>
        <v>9.9333333333333336</v>
      </c>
      <c r="H53" s="116" t="s">
        <v>2679</v>
      </c>
      <c r="I53" s="115" t="s">
        <v>421</v>
      </c>
      <c r="J53" s="115" t="s">
        <v>445</v>
      </c>
      <c r="K53" s="112">
        <v>2500000</v>
      </c>
      <c r="L53" s="118" t="s">
        <v>1148</v>
      </c>
      <c r="M53" s="113">
        <v>1</v>
      </c>
      <c r="N53" s="118" t="s">
        <v>27</v>
      </c>
      <c r="O53" s="118" t="s">
        <v>1148</v>
      </c>
      <c r="P53" s="79"/>
    </row>
    <row r="54" spans="1:16" s="7" customFormat="1" ht="24.75" customHeight="1" outlineLevel="1" x14ac:dyDescent="0.25">
      <c r="A54" s="138">
        <v>7</v>
      </c>
      <c r="B54" s="116" t="s">
        <v>2678</v>
      </c>
      <c r="C54" s="118" t="s">
        <v>32</v>
      </c>
      <c r="D54" s="115" t="s">
        <v>2686</v>
      </c>
      <c r="E54" s="139">
        <v>42382</v>
      </c>
      <c r="F54" s="139">
        <v>42681</v>
      </c>
      <c r="G54" s="152">
        <f t="shared" si="3"/>
        <v>9.9666666666666668</v>
      </c>
      <c r="H54" s="116" t="s">
        <v>2679</v>
      </c>
      <c r="I54" s="115" t="s">
        <v>421</v>
      </c>
      <c r="J54" s="115" t="s">
        <v>445</v>
      </c>
      <c r="K54" s="114">
        <v>2700000</v>
      </c>
      <c r="L54" s="118" t="s">
        <v>1148</v>
      </c>
      <c r="M54" s="113">
        <v>1</v>
      </c>
      <c r="N54" s="118" t="s">
        <v>27</v>
      </c>
      <c r="O54" s="118" t="s">
        <v>1148</v>
      </c>
      <c r="P54" s="79"/>
    </row>
    <row r="55" spans="1:16" s="7" customFormat="1" ht="24.75" customHeight="1" outlineLevel="1" x14ac:dyDescent="0.25">
      <c r="A55" s="138">
        <v>8</v>
      </c>
      <c r="B55" s="116"/>
      <c r="C55" s="118"/>
      <c r="D55" s="115"/>
      <c r="E55" s="139"/>
      <c r="F55" s="139"/>
      <c r="G55" s="152" t="str">
        <f t="shared" si="3"/>
        <v/>
      </c>
      <c r="H55" s="116"/>
      <c r="I55" s="115"/>
      <c r="J55" s="115"/>
      <c r="K55" s="114"/>
      <c r="L55" s="118"/>
      <c r="M55" s="113"/>
      <c r="N55" s="118"/>
      <c r="O55" s="118"/>
      <c r="P55" s="79"/>
    </row>
    <row r="56" spans="1:16" s="7" customFormat="1" ht="24.75" customHeight="1" outlineLevel="1" x14ac:dyDescent="0.25">
      <c r="A56" s="138">
        <v>9</v>
      </c>
      <c r="B56" s="116"/>
      <c r="C56" s="118"/>
      <c r="D56" s="115"/>
      <c r="E56" s="139"/>
      <c r="F56" s="139"/>
      <c r="G56" s="152" t="str">
        <f t="shared" si="3"/>
        <v/>
      </c>
      <c r="H56" s="116"/>
      <c r="I56" s="115"/>
      <c r="J56" s="115"/>
      <c r="K56" s="114"/>
      <c r="L56" s="118"/>
      <c r="M56" s="113"/>
      <c r="N56" s="118"/>
      <c r="O56" s="118"/>
      <c r="P56" s="79"/>
    </row>
    <row r="57" spans="1:16" s="7" customFormat="1" ht="24.75" customHeight="1" outlineLevel="1" x14ac:dyDescent="0.25">
      <c r="A57" s="138">
        <v>10</v>
      </c>
      <c r="B57" s="116"/>
      <c r="C57" s="118"/>
      <c r="D57" s="115"/>
      <c r="E57" s="139"/>
      <c r="F57" s="139"/>
      <c r="G57" s="152" t="str">
        <f t="shared" si="3"/>
        <v/>
      </c>
      <c r="H57" s="116"/>
      <c r="I57" s="115"/>
      <c r="J57" s="115"/>
      <c r="K57" s="66"/>
      <c r="L57" s="118"/>
      <c r="M57" s="113"/>
      <c r="N57" s="118"/>
      <c r="O57" s="118"/>
      <c r="P57" s="79"/>
    </row>
    <row r="58" spans="1:16" s="7" customFormat="1" ht="24.75" customHeight="1" outlineLevel="1" x14ac:dyDescent="0.25">
      <c r="A58" s="138">
        <v>11</v>
      </c>
      <c r="B58" s="116"/>
      <c r="C58" s="118"/>
      <c r="D58" s="115"/>
      <c r="E58" s="139"/>
      <c r="F58" s="139"/>
      <c r="G58" s="152" t="str">
        <f t="shared" si="3"/>
        <v/>
      </c>
      <c r="H58" s="116"/>
      <c r="I58" s="115"/>
      <c r="J58" s="115"/>
      <c r="K58" s="66"/>
      <c r="L58" s="118"/>
      <c r="M58" s="113"/>
      <c r="N58" s="118"/>
      <c r="O58" s="118"/>
      <c r="P58" s="79"/>
    </row>
    <row r="59" spans="1:16" s="7" customFormat="1" ht="24.75" customHeight="1" outlineLevel="1" x14ac:dyDescent="0.25">
      <c r="A59" s="138">
        <v>12</v>
      </c>
      <c r="B59" s="116"/>
      <c r="C59" s="118"/>
      <c r="D59" s="115"/>
      <c r="E59" s="139"/>
      <c r="F59" s="139"/>
      <c r="G59" s="152" t="str">
        <f t="shared" si="3"/>
        <v/>
      </c>
      <c r="H59" s="116"/>
      <c r="I59" s="115"/>
      <c r="J59" s="115"/>
      <c r="K59" s="66"/>
      <c r="L59" s="118"/>
      <c r="M59" s="113"/>
      <c r="N59" s="118"/>
      <c r="O59" s="118"/>
      <c r="P59" s="79"/>
    </row>
    <row r="60" spans="1:16" s="7" customFormat="1" ht="24.75" customHeight="1" outlineLevel="1" x14ac:dyDescent="0.25">
      <c r="A60" s="138">
        <v>13</v>
      </c>
      <c r="B60" s="64"/>
      <c r="C60" s="65"/>
      <c r="D60" s="63"/>
      <c r="E60" s="139"/>
      <c r="F60" s="139"/>
      <c r="G60" s="152" t="str">
        <f t="shared" si="3"/>
        <v/>
      </c>
      <c r="H60" s="64"/>
      <c r="I60" s="63"/>
      <c r="J60" s="63"/>
      <c r="K60" s="66"/>
      <c r="L60" s="65"/>
      <c r="M60" s="67"/>
      <c r="N60" s="65"/>
      <c r="O60" s="65"/>
      <c r="P60" s="79"/>
    </row>
    <row r="61" spans="1:16" s="7" customFormat="1" ht="24.75" customHeight="1" outlineLevel="1" x14ac:dyDescent="0.25">
      <c r="A61" s="138">
        <v>14</v>
      </c>
      <c r="B61" s="116"/>
      <c r="C61" s="65"/>
      <c r="D61" s="63"/>
      <c r="E61" s="139"/>
      <c r="F61" s="139"/>
      <c r="G61" s="152" t="str">
        <f t="shared" si="3"/>
        <v/>
      </c>
      <c r="H61" s="64"/>
      <c r="I61" s="63"/>
      <c r="J61" s="63"/>
      <c r="K61" s="66"/>
      <c r="L61" s="65"/>
      <c r="M61" s="67"/>
      <c r="N61" s="65"/>
      <c r="O61" s="65"/>
      <c r="P61" s="79"/>
    </row>
    <row r="62" spans="1:16" s="7" customFormat="1" ht="24.75" customHeight="1" outlineLevel="1" x14ac:dyDescent="0.25">
      <c r="A62" s="138">
        <v>15</v>
      </c>
      <c r="B62" s="116"/>
      <c r="C62" s="65"/>
      <c r="D62" s="63"/>
      <c r="E62" s="139"/>
      <c r="F62" s="139"/>
      <c r="G62" s="152" t="str">
        <f t="shared" si="3"/>
        <v/>
      </c>
      <c r="H62" s="64"/>
      <c r="I62" s="63"/>
      <c r="J62" s="63"/>
      <c r="K62" s="66"/>
      <c r="L62" s="65"/>
      <c r="M62" s="67"/>
      <c r="N62" s="65"/>
      <c r="O62" s="65"/>
      <c r="P62" s="79"/>
    </row>
    <row r="63" spans="1:16" s="7" customFormat="1" ht="24.75" customHeight="1" outlineLevel="1" x14ac:dyDescent="0.25">
      <c r="A63" s="138">
        <v>16</v>
      </c>
      <c r="B63" s="116"/>
      <c r="C63" s="65"/>
      <c r="D63" s="63"/>
      <c r="E63" s="139"/>
      <c r="F63" s="139"/>
      <c r="G63" s="152" t="str">
        <f t="shared" si="3"/>
        <v/>
      </c>
      <c r="H63" s="64"/>
      <c r="I63" s="63"/>
      <c r="J63" s="63"/>
      <c r="K63" s="66"/>
      <c r="L63" s="65"/>
      <c r="M63" s="67"/>
      <c r="N63" s="65"/>
      <c r="O63" s="65"/>
      <c r="P63" s="79"/>
    </row>
    <row r="64" spans="1:16" s="7" customFormat="1" ht="24.75" customHeight="1" outlineLevel="1" x14ac:dyDescent="0.25">
      <c r="A64" s="138">
        <v>17</v>
      </c>
      <c r="B64" s="116"/>
      <c r="C64" s="65"/>
      <c r="D64" s="63"/>
      <c r="E64" s="139"/>
      <c r="F64" s="139"/>
      <c r="G64" s="152" t="str">
        <f t="shared" si="3"/>
        <v/>
      </c>
      <c r="H64" s="64"/>
      <c r="I64" s="63"/>
      <c r="J64" s="63"/>
      <c r="K64" s="66"/>
      <c r="L64" s="65"/>
      <c r="M64" s="67"/>
      <c r="N64" s="65"/>
      <c r="O64" s="65"/>
      <c r="P64" s="79"/>
    </row>
    <row r="65" spans="1:16" s="7" customFormat="1" ht="24.75" customHeight="1" outlineLevel="1" x14ac:dyDescent="0.25">
      <c r="A65" s="138">
        <v>18</v>
      </c>
      <c r="B65" s="116"/>
      <c r="C65" s="65"/>
      <c r="D65" s="63"/>
      <c r="E65" s="139"/>
      <c r="F65" s="139"/>
      <c r="G65" s="152" t="str">
        <f t="shared" si="3"/>
        <v/>
      </c>
      <c r="H65" s="64"/>
      <c r="I65" s="63"/>
      <c r="J65" s="63"/>
      <c r="K65" s="66"/>
      <c r="L65" s="65"/>
      <c r="M65" s="67"/>
      <c r="N65" s="65"/>
      <c r="O65" s="65"/>
      <c r="P65" s="79"/>
    </row>
    <row r="66" spans="1:16" s="7" customFormat="1" ht="24.75" customHeight="1" outlineLevel="1" x14ac:dyDescent="0.25">
      <c r="A66" s="138">
        <v>19</v>
      </c>
      <c r="B66" s="116"/>
      <c r="C66" s="65"/>
      <c r="D66" s="63"/>
      <c r="E66" s="139"/>
      <c r="F66" s="139"/>
      <c r="G66" s="152" t="str">
        <f t="shared" si="3"/>
        <v/>
      </c>
      <c r="H66" s="64"/>
      <c r="I66" s="63"/>
      <c r="J66" s="63"/>
      <c r="K66" s="66"/>
      <c r="L66" s="65"/>
      <c r="M66" s="67"/>
      <c r="N66" s="65"/>
      <c r="O66" s="65"/>
      <c r="P66" s="79"/>
    </row>
    <row r="67" spans="1:16" s="7" customFormat="1" ht="24.75" customHeight="1" outlineLevel="1" x14ac:dyDescent="0.25">
      <c r="A67" s="138">
        <v>20</v>
      </c>
      <c r="B67" s="116"/>
      <c r="C67" s="65"/>
      <c r="D67" s="63"/>
      <c r="E67" s="139"/>
      <c r="F67" s="139"/>
      <c r="G67" s="152" t="str">
        <f t="shared" si="3"/>
        <v/>
      </c>
      <c r="H67" s="64"/>
      <c r="I67" s="63"/>
      <c r="J67" s="63"/>
      <c r="K67" s="66"/>
      <c r="L67" s="65"/>
      <c r="M67" s="67"/>
      <c r="N67" s="65"/>
      <c r="O67" s="65"/>
      <c r="P67" s="79"/>
    </row>
    <row r="68" spans="1:16" s="7" customFormat="1" ht="24.75" customHeight="1" outlineLevel="1" x14ac:dyDescent="0.25">
      <c r="A68" s="138">
        <v>21</v>
      </c>
      <c r="B68" s="116"/>
      <c r="C68" s="65"/>
      <c r="D68" s="63"/>
      <c r="E68" s="139"/>
      <c r="F68" s="139"/>
      <c r="G68" s="152"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2"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2"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2"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2"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2"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2"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2"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2"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2"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2"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2"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2"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2"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2"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2"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2"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2"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2"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2"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2"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2"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2"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2"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2"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2"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2"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2"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2"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2"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2"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2"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2"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2"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2"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2"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2"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2"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2"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2" t="s">
        <v>2633</v>
      </c>
      <c r="B109" s="233"/>
      <c r="C109" s="233"/>
      <c r="D109" s="233"/>
      <c r="E109" s="233"/>
      <c r="F109" s="233"/>
      <c r="G109" s="233"/>
      <c r="H109" s="233"/>
      <c r="I109" s="233"/>
      <c r="J109" s="233"/>
      <c r="K109" s="233"/>
      <c r="L109" s="233"/>
      <c r="M109" s="233"/>
      <c r="N109" s="233"/>
      <c r="O109" s="234"/>
      <c r="P109" s="76"/>
    </row>
    <row r="110" spans="1:16" ht="15" customHeight="1" x14ac:dyDescent="0.25">
      <c r="A110" s="235" t="s">
        <v>2655</v>
      </c>
      <c r="B110" s="236"/>
      <c r="C110" s="236"/>
      <c r="D110" s="236"/>
      <c r="E110" s="236"/>
      <c r="F110" s="236"/>
      <c r="G110" s="236"/>
      <c r="H110" s="236"/>
      <c r="I110" s="236"/>
      <c r="J110" s="236"/>
      <c r="K110" s="236"/>
      <c r="L110" s="236"/>
      <c r="M110" s="236"/>
      <c r="N110" s="236"/>
      <c r="O110" s="237"/>
    </row>
    <row r="111" spans="1:16" ht="15.75" thickBot="1" x14ac:dyDescent="0.3">
      <c r="A111" s="238"/>
      <c r="B111" s="239"/>
      <c r="C111" s="239"/>
      <c r="D111" s="239"/>
      <c r="E111" s="239"/>
      <c r="F111" s="239"/>
      <c r="G111" s="239"/>
      <c r="H111" s="239"/>
      <c r="I111" s="239"/>
      <c r="J111" s="239"/>
      <c r="K111" s="239"/>
      <c r="L111" s="239"/>
      <c r="M111" s="239"/>
      <c r="N111" s="239"/>
      <c r="O111" s="240"/>
    </row>
    <row r="112" spans="1:16" s="1" customFormat="1" ht="26.25" customHeight="1" thickBot="1" x14ac:dyDescent="0.3">
      <c r="I112" s="220" t="s">
        <v>9</v>
      </c>
      <c r="J112" s="22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3" t="s">
        <v>2664</v>
      </c>
      <c r="C114" s="155" t="s">
        <v>31</v>
      </c>
      <c r="D114" s="115" t="s">
        <v>2687</v>
      </c>
      <c r="E114" s="139">
        <v>43882</v>
      </c>
      <c r="F114" s="139">
        <v>44196</v>
      </c>
      <c r="G114" s="152">
        <f>IF(AND(E114&lt;&gt;"",F114&lt;&gt;""),((F114-E114)/30),"")</f>
        <v>10.466666666666667</v>
      </c>
      <c r="H114" s="116" t="s">
        <v>2694</v>
      </c>
      <c r="I114" s="115" t="s">
        <v>1155</v>
      </c>
      <c r="J114" s="115" t="s">
        <v>1035</v>
      </c>
      <c r="K114" s="68">
        <v>3637209960</v>
      </c>
      <c r="L114" s="100">
        <f>+IF(AND(K114&gt;0,O114="Ejecución"),(K114/877802)*Tabla28[[#This Row],[% participación]],IF(AND(K114&gt;0,O114&lt;&gt;"Ejecución"),"-",""))</f>
        <v>4143.54257566057</v>
      </c>
      <c r="M114" s="118" t="s">
        <v>1148</v>
      </c>
      <c r="N114" s="165">
        <f>+IF(M118="No",1,IF(M118="Si","Ingrese %",""))</f>
        <v>1</v>
      </c>
      <c r="O114" s="154" t="s">
        <v>1150</v>
      </c>
      <c r="P114" s="78"/>
    </row>
    <row r="115" spans="1:16" s="6" customFormat="1" ht="24.75" customHeight="1" x14ac:dyDescent="0.25">
      <c r="A115" s="137">
        <v>2</v>
      </c>
      <c r="B115" s="153" t="s">
        <v>2664</v>
      </c>
      <c r="C115" s="155" t="s">
        <v>31</v>
      </c>
      <c r="D115" s="115" t="s">
        <v>2688</v>
      </c>
      <c r="E115" s="139">
        <v>43881</v>
      </c>
      <c r="F115" s="139">
        <v>44196</v>
      </c>
      <c r="G115" s="152">
        <f t="shared" ref="G115:G116" si="4">IF(AND(E115&lt;&gt;"",F115&lt;&gt;""),((F115-E115)/30),"")</f>
        <v>10.5</v>
      </c>
      <c r="H115" s="116" t="s">
        <v>2694</v>
      </c>
      <c r="I115" s="115" t="s">
        <v>1155</v>
      </c>
      <c r="J115" s="115" t="s">
        <v>1035</v>
      </c>
      <c r="K115" s="68">
        <v>2543501618</v>
      </c>
      <c r="L115" s="100">
        <f>+IF(AND(K115&gt;0,O115="Ejecución"),(K115/877802)*Tabla28[[#This Row],[% participación]],IF(AND(K115&gt;0,O115&lt;&gt;"Ejecución"),"-",""))</f>
        <v>2897.5801125994244</v>
      </c>
      <c r="M115" s="118" t="s">
        <v>1148</v>
      </c>
      <c r="N115" s="165">
        <f>+IF(M118="No",1,IF(M118="Si","Ingrese %",""))</f>
        <v>1</v>
      </c>
      <c r="O115" s="154" t="s">
        <v>1150</v>
      </c>
      <c r="P115" s="78"/>
    </row>
    <row r="116" spans="1:16" s="6" customFormat="1" ht="24.75" customHeight="1" x14ac:dyDescent="0.25">
      <c r="A116" s="137">
        <v>3</v>
      </c>
      <c r="B116" s="153" t="s">
        <v>2664</v>
      </c>
      <c r="C116" s="155" t="s">
        <v>31</v>
      </c>
      <c r="D116" s="115" t="s">
        <v>2689</v>
      </c>
      <c r="E116" s="139">
        <v>43882</v>
      </c>
      <c r="F116" s="139">
        <v>44196</v>
      </c>
      <c r="G116" s="152">
        <f t="shared" si="4"/>
        <v>10.466666666666667</v>
      </c>
      <c r="H116" s="116" t="s">
        <v>2694</v>
      </c>
      <c r="I116" s="115" t="s">
        <v>1155</v>
      </c>
      <c r="J116" s="115" t="s">
        <v>1039</v>
      </c>
      <c r="K116" s="68">
        <v>597643296</v>
      </c>
      <c r="L116" s="100">
        <f>+IF(AND(K116&gt;0,O116="Ejecución"),(K116/877802)*Tabla28[[#This Row],[% participación]],IF(AND(K116&gt;0,O116&lt;&gt;"Ejecución"),"-",""))</f>
        <v>680.84066338422565</v>
      </c>
      <c r="M116" s="118" t="s">
        <v>1148</v>
      </c>
      <c r="N116" s="165">
        <f>+IF(M118="No",1,IF(M118="Si","Ingrese %",""))</f>
        <v>1</v>
      </c>
      <c r="O116" s="154" t="s">
        <v>1150</v>
      </c>
      <c r="P116" s="78"/>
    </row>
    <row r="117" spans="1:16" s="6" customFormat="1" ht="24.75" customHeight="1" outlineLevel="1" x14ac:dyDescent="0.25">
      <c r="A117" s="137">
        <v>4</v>
      </c>
      <c r="B117" s="153" t="s">
        <v>2664</v>
      </c>
      <c r="C117" s="155" t="s">
        <v>31</v>
      </c>
      <c r="D117" s="115" t="s">
        <v>2690</v>
      </c>
      <c r="E117" s="139">
        <v>43881</v>
      </c>
      <c r="F117" s="139">
        <v>44196</v>
      </c>
      <c r="G117" s="152">
        <f t="shared" ref="G117:G159" si="5">IF(AND(E117&lt;&gt;"",F117&lt;&gt;""),((F117-E117)/30),"")</f>
        <v>10.5</v>
      </c>
      <c r="H117" s="116" t="s">
        <v>2694</v>
      </c>
      <c r="I117" s="115" t="s">
        <v>1155</v>
      </c>
      <c r="J117" s="115" t="s">
        <v>1039</v>
      </c>
      <c r="K117" s="68">
        <v>1892160048</v>
      </c>
      <c r="L117" s="100">
        <f>+IF(AND(K117&gt;0,O117="Ejecución"),(K117/877802)*Tabla28[[#This Row],[% participación]],IF(AND(K117&gt;0,O117&lt;&gt;"Ejecución"),"-",""))</f>
        <v>2155.5658884349773</v>
      </c>
      <c r="M117" s="118" t="s">
        <v>1148</v>
      </c>
      <c r="N117" s="165">
        <f>+IF(M118="No",1,IF(M118="Si","Ingrese %",""))</f>
        <v>1</v>
      </c>
      <c r="O117" s="154" t="s">
        <v>1150</v>
      </c>
      <c r="P117" s="78"/>
    </row>
    <row r="118" spans="1:16" s="7" customFormat="1" ht="24.75" customHeight="1" outlineLevel="1" x14ac:dyDescent="0.25">
      <c r="A118" s="138">
        <v>5</v>
      </c>
      <c r="B118" s="153" t="s">
        <v>2664</v>
      </c>
      <c r="C118" s="155" t="s">
        <v>31</v>
      </c>
      <c r="D118" s="115" t="s">
        <v>2691</v>
      </c>
      <c r="E118" s="139">
        <v>43882</v>
      </c>
      <c r="F118" s="139">
        <v>44196</v>
      </c>
      <c r="G118" s="152">
        <f t="shared" si="5"/>
        <v>10.466666666666667</v>
      </c>
      <c r="H118" s="116" t="s">
        <v>2677</v>
      </c>
      <c r="I118" s="115" t="s">
        <v>1155</v>
      </c>
      <c r="J118" s="115" t="s">
        <v>1039</v>
      </c>
      <c r="K118" s="68">
        <v>1983282068</v>
      </c>
      <c r="L118" s="100">
        <f>+IF(AND(K118&gt;0,O118="Ejecución"),(K118/877802)*Tabla28[[#This Row],[% participación]],IF(AND(K118&gt;0,O118&lt;&gt;"Ejecución"),"-",""))</f>
        <v>2259.3729200890407</v>
      </c>
      <c r="M118" s="118" t="s">
        <v>1148</v>
      </c>
      <c r="N118" s="165">
        <f t="shared" ref="N118:N160" si="6">+IF(M118="No",1,IF(M118="Si","Ingrese %",""))</f>
        <v>1</v>
      </c>
      <c r="O118" s="154" t="s">
        <v>1150</v>
      </c>
      <c r="P118" s="79"/>
    </row>
    <row r="119" spans="1:16" s="7" customFormat="1" ht="24.75" customHeight="1" outlineLevel="1" x14ac:dyDescent="0.25">
      <c r="A119" s="138">
        <v>6</v>
      </c>
      <c r="B119" s="153" t="s">
        <v>2664</v>
      </c>
      <c r="C119" s="155" t="s">
        <v>31</v>
      </c>
      <c r="D119" s="115" t="s">
        <v>2692</v>
      </c>
      <c r="E119" s="139">
        <v>43881</v>
      </c>
      <c r="F119" s="139">
        <v>44196</v>
      </c>
      <c r="G119" s="152">
        <f t="shared" si="5"/>
        <v>10.5</v>
      </c>
      <c r="H119" s="116" t="s">
        <v>2677</v>
      </c>
      <c r="I119" s="115" t="s">
        <v>1155</v>
      </c>
      <c r="J119" s="115" t="s">
        <v>1068</v>
      </c>
      <c r="K119" s="68">
        <v>1260733320</v>
      </c>
      <c r="L119" s="100">
        <f>+IF(AND(K119&gt;0,O119="Ejecución"),(K119/877802)*Tabla28[[#This Row],[% participación]],IF(AND(K119&gt;0,O119&lt;&gt;"Ejecución"),"-",""))</f>
        <v>1436.2388329030921</v>
      </c>
      <c r="M119" s="118" t="s">
        <v>1148</v>
      </c>
      <c r="N119" s="165">
        <f t="shared" si="6"/>
        <v>1</v>
      </c>
      <c r="O119" s="154" t="s">
        <v>1150</v>
      </c>
      <c r="P119" s="79"/>
    </row>
    <row r="120" spans="1:16" s="7" customFormat="1" ht="24.75" customHeight="1" outlineLevel="1" x14ac:dyDescent="0.25">
      <c r="A120" s="138">
        <v>7</v>
      </c>
      <c r="B120" s="153" t="s">
        <v>2664</v>
      </c>
      <c r="C120" s="155" t="s">
        <v>31</v>
      </c>
      <c r="D120" s="115" t="s">
        <v>2693</v>
      </c>
      <c r="E120" s="139">
        <v>43881</v>
      </c>
      <c r="F120" s="139">
        <v>44196</v>
      </c>
      <c r="G120" s="152">
        <f t="shared" si="5"/>
        <v>10.5</v>
      </c>
      <c r="H120" s="116" t="s">
        <v>2695</v>
      </c>
      <c r="I120" s="115" t="s">
        <v>1155</v>
      </c>
      <c r="J120" s="115" t="s">
        <v>1068</v>
      </c>
      <c r="K120" s="68">
        <v>1462967488</v>
      </c>
      <c r="L120" s="100">
        <f>+IF(AND(K120&gt;0,O120="Ejecución"),(K120/877802)*Tabla28[[#This Row],[% participación]],IF(AND(K120&gt;0,O120&lt;&gt;"Ejecución"),"-",""))</f>
        <v>1666.6258313378187</v>
      </c>
      <c r="M120" s="118" t="s">
        <v>1148</v>
      </c>
      <c r="N120" s="165">
        <f t="shared" si="6"/>
        <v>1</v>
      </c>
      <c r="O120" s="154" t="s">
        <v>1150</v>
      </c>
      <c r="P120" s="79"/>
    </row>
    <row r="121" spans="1:16" s="7" customFormat="1" ht="24.75" customHeight="1" outlineLevel="1" x14ac:dyDescent="0.25">
      <c r="A121" s="138">
        <v>8</v>
      </c>
      <c r="B121" s="153" t="s">
        <v>2664</v>
      </c>
      <c r="C121" s="155" t="s">
        <v>31</v>
      </c>
      <c r="D121" s="63"/>
      <c r="E121" s="139"/>
      <c r="F121" s="139"/>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8">
        <v>9</v>
      </c>
      <c r="B122" s="153" t="s">
        <v>2664</v>
      </c>
      <c r="C122" s="155" t="s">
        <v>31</v>
      </c>
      <c r="D122" s="63"/>
      <c r="E122" s="139"/>
      <c r="F122" s="139"/>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8">
        <v>10</v>
      </c>
      <c r="B123" s="153" t="s">
        <v>2664</v>
      </c>
      <c r="C123" s="155" t="s">
        <v>31</v>
      </c>
      <c r="D123" s="63"/>
      <c r="E123" s="139"/>
      <c r="F123" s="139"/>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8">
        <v>11</v>
      </c>
      <c r="B124" s="153" t="s">
        <v>2664</v>
      </c>
      <c r="C124" s="155" t="s">
        <v>31</v>
      </c>
      <c r="D124" s="63"/>
      <c r="E124" s="139"/>
      <c r="F124" s="139"/>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8">
        <v>12</v>
      </c>
      <c r="B125" s="153" t="s">
        <v>2664</v>
      </c>
      <c r="C125" s="155" t="s">
        <v>31</v>
      </c>
      <c r="D125" s="63"/>
      <c r="E125" s="139"/>
      <c r="F125" s="139"/>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8">
        <v>13</v>
      </c>
      <c r="B126" s="153" t="s">
        <v>2664</v>
      </c>
      <c r="C126" s="155" t="s">
        <v>31</v>
      </c>
      <c r="D126" s="63"/>
      <c r="E126" s="139"/>
      <c r="F126" s="139"/>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8">
        <v>14</v>
      </c>
      <c r="B127" s="153" t="s">
        <v>2664</v>
      </c>
      <c r="C127" s="155" t="s">
        <v>31</v>
      </c>
      <c r="D127" s="63"/>
      <c r="E127" s="139"/>
      <c r="F127" s="139"/>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8">
        <v>15</v>
      </c>
      <c r="B128" s="153" t="s">
        <v>2664</v>
      </c>
      <c r="C128" s="155" t="s">
        <v>31</v>
      </c>
      <c r="D128" s="63"/>
      <c r="E128" s="139"/>
      <c r="F128" s="139"/>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8">
        <v>16</v>
      </c>
      <c r="B129" s="153" t="s">
        <v>2664</v>
      </c>
      <c r="C129" s="155" t="s">
        <v>31</v>
      </c>
      <c r="D129" s="63"/>
      <c r="E129" s="139"/>
      <c r="F129" s="139"/>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8">
        <v>17</v>
      </c>
      <c r="B130" s="153" t="s">
        <v>2664</v>
      </c>
      <c r="C130" s="155" t="s">
        <v>31</v>
      </c>
      <c r="D130" s="63"/>
      <c r="E130" s="139"/>
      <c r="F130" s="139"/>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8">
        <v>18</v>
      </c>
      <c r="B131" s="153" t="s">
        <v>2664</v>
      </c>
      <c r="C131" s="155" t="s">
        <v>31</v>
      </c>
      <c r="D131" s="63"/>
      <c r="E131" s="139"/>
      <c r="F131" s="139"/>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8">
        <v>19</v>
      </c>
      <c r="B132" s="153" t="s">
        <v>2664</v>
      </c>
      <c r="C132" s="155" t="s">
        <v>31</v>
      </c>
      <c r="D132" s="63"/>
      <c r="E132" s="139"/>
      <c r="F132" s="139"/>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8">
        <v>20</v>
      </c>
      <c r="B133" s="153" t="s">
        <v>2664</v>
      </c>
      <c r="C133" s="155" t="s">
        <v>31</v>
      </c>
      <c r="D133" s="63"/>
      <c r="E133" s="139"/>
      <c r="F133" s="139"/>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8">
        <v>21</v>
      </c>
      <c r="B134" s="153" t="s">
        <v>2664</v>
      </c>
      <c r="C134" s="155" t="s">
        <v>31</v>
      </c>
      <c r="D134" s="63"/>
      <c r="E134" s="139"/>
      <c r="F134" s="139"/>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8">
        <v>22</v>
      </c>
      <c r="B135" s="153" t="s">
        <v>2664</v>
      </c>
      <c r="C135" s="155" t="s">
        <v>31</v>
      </c>
      <c r="D135" s="63"/>
      <c r="E135" s="139"/>
      <c r="F135" s="139"/>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8">
        <v>23</v>
      </c>
      <c r="B136" s="153" t="s">
        <v>2664</v>
      </c>
      <c r="C136" s="155" t="s">
        <v>31</v>
      </c>
      <c r="D136" s="63"/>
      <c r="E136" s="139"/>
      <c r="F136" s="139"/>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8">
        <v>24</v>
      </c>
      <c r="B137" s="153" t="s">
        <v>2664</v>
      </c>
      <c r="C137" s="155" t="s">
        <v>31</v>
      </c>
      <c r="D137" s="63"/>
      <c r="E137" s="139"/>
      <c r="F137" s="139"/>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8">
        <v>25</v>
      </c>
      <c r="B138" s="153" t="s">
        <v>2664</v>
      </c>
      <c r="C138" s="155" t="s">
        <v>31</v>
      </c>
      <c r="D138" s="63"/>
      <c r="E138" s="139"/>
      <c r="F138" s="139"/>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8">
        <v>26</v>
      </c>
      <c r="B139" s="153" t="s">
        <v>2664</v>
      </c>
      <c r="C139" s="155" t="s">
        <v>31</v>
      </c>
      <c r="D139" s="63"/>
      <c r="E139" s="139"/>
      <c r="F139" s="139"/>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8">
        <v>27</v>
      </c>
      <c r="B140" s="153" t="s">
        <v>2664</v>
      </c>
      <c r="C140" s="155" t="s">
        <v>31</v>
      </c>
      <c r="D140" s="63"/>
      <c r="E140" s="139"/>
      <c r="F140" s="139"/>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8">
        <v>28</v>
      </c>
      <c r="B141" s="153" t="s">
        <v>2664</v>
      </c>
      <c r="C141" s="155" t="s">
        <v>31</v>
      </c>
      <c r="D141" s="63"/>
      <c r="E141" s="139"/>
      <c r="F141" s="139"/>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8">
        <v>29</v>
      </c>
      <c r="B142" s="153" t="s">
        <v>2664</v>
      </c>
      <c r="C142" s="155" t="s">
        <v>31</v>
      </c>
      <c r="D142" s="63"/>
      <c r="E142" s="139"/>
      <c r="F142" s="139"/>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8">
        <v>30</v>
      </c>
      <c r="B143" s="153" t="s">
        <v>2664</v>
      </c>
      <c r="C143" s="155" t="s">
        <v>31</v>
      </c>
      <c r="D143" s="63"/>
      <c r="E143" s="139"/>
      <c r="F143" s="139"/>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8">
        <v>31</v>
      </c>
      <c r="B144" s="153" t="s">
        <v>2664</v>
      </c>
      <c r="C144" s="155" t="s">
        <v>31</v>
      </c>
      <c r="D144" s="63"/>
      <c r="E144" s="139"/>
      <c r="F144" s="139"/>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8">
        <v>32</v>
      </c>
      <c r="B145" s="153" t="s">
        <v>2664</v>
      </c>
      <c r="C145" s="155" t="s">
        <v>31</v>
      </c>
      <c r="D145" s="63"/>
      <c r="E145" s="139"/>
      <c r="F145" s="139"/>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8">
        <v>33</v>
      </c>
      <c r="B146" s="153" t="s">
        <v>2664</v>
      </c>
      <c r="C146" s="155" t="s">
        <v>31</v>
      </c>
      <c r="D146" s="63"/>
      <c r="E146" s="139"/>
      <c r="F146" s="139"/>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8">
        <v>34</v>
      </c>
      <c r="B147" s="153" t="s">
        <v>2664</v>
      </c>
      <c r="C147" s="155" t="s">
        <v>31</v>
      </c>
      <c r="D147" s="63"/>
      <c r="E147" s="139"/>
      <c r="F147" s="139"/>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8">
        <v>35</v>
      </c>
      <c r="B148" s="153" t="s">
        <v>2664</v>
      </c>
      <c r="C148" s="155" t="s">
        <v>31</v>
      </c>
      <c r="D148" s="63"/>
      <c r="E148" s="139"/>
      <c r="F148" s="139"/>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8">
        <v>36</v>
      </c>
      <c r="B149" s="153" t="s">
        <v>2664</v>
      </c>
      <c r="C149" s="155" t="s">
        <v>31</v>
      </c>
      <c r="D149" s="63"/>
      <c r="E149" s="139"/>
      <c r="F149" s="139"/>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8">
        <v>37</v>
      </c>
      <c r="B150" s="153" t="s">
        <v>2664</v>
      </c>
      <c r="C150" s="155" t="s">
        <v>31</v>
      </c>
      <c r="D150" s="63"/>
      <c r="E150" s="139"/>
      <c r="F150" s="139"/>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8">
        <v>38</v>
      </c>
      <c r="B151" s="153" t="s">
        <v>2664</v>
      </c>
      <c r="C151" s="155" t="s">
        <v>31</v>
      </c>
      <c r="D151" s="63"/>
      <c r="E151" s="139"/>
      <c r="F151" s="139"/>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8">
        <v>39</v>
      </c>
      <c r="B152" s="153" t="s">
        <v>2664</v>
      </c>
      <c r="C152" s="155" t="s">
        <v>31</v>
      </c>
      <c r="D152" s="63"/>
      <c r="E152" s="139"/>
      <c r="F152" s="139"/>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8">
        <v>40</v>
      </c>
      <c r="B153" s="153" t="s">
        <v>2664</v>
      </c>
      <c r="C153" s="155" t="s">
        <v>31</v>
      </c>
      <c r="D153" s="63"/>
      <c r="E153" s="139"/>
      <c r="F153" s="139"/>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8">
        <v>41</v>
      </c>
      <c r="B154" s="153" t="s">
        <v>2664</v>
      </c>
      <c r="C154" s="155" t="s">
        <v>31</v>
      </c>
      <c r="D154" s="63"/>
      <c r="E154" s="139"/>
      <c r="F154" s="139"/>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8">
        <v>42</v>
      </c>
      <c r="B155" s="153" t="s">
        <v>2664</v>
      </c>
      <c r="C155" s="155" t="s">
        <v>31</v>
      </c>
      <c r="D155" s="63"/>
      <c r="E155" s="139"/>
      <c r="F155" s="139"/>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8">
        <v>43</v>
      </c>
      <c r="B156" s="153" t="s">
        <v>2664</v>
      </c>
      <c r="C156" s="155" t="s">
        <v>31</v>
      </c>
      <c r="D156" s="63"/>
      <c r="E156" s="139"/>
      <c r="F156" s="139"/>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8">
        <v>44</v>
      </c>
      <c r="B157" s="153" t="s">
        <v>2664</v>
      </c>
      <c r="C157" s="155" t="s">
        <v>31</v>
      </c>
      <c r="D157" s="63"/>
      <c r="E157" s="139"/>
      <c r="F157" s="139"/>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8">
        <v>45</v>
      </c>
      <c r="B158" s="153" t="s">
        <v>2664</v>
      </c>
      <c r="C158" s="155" t="s">
        <v>31</v>
      </c>
      <c r="D158" s="63"/>
      <c r="E158" s="139"/>
      <c r="F158" s="139"/>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8">
        <v>46</v>
      </c>
      <c r="B159" s="153" t="s">
        <v>2664</v>
      </c>
      <c r="C159" s="155" t="s">
        <v>31</v>
      </c>
      <c r="D159" s="63"/>
      <c r="E159" s="139"/>
      <c r="F159" s="139"/>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8">
        <v>47</v>
      </c>
      <c r="B160" s="153" t="s">
        <v>2664</v>
      </c>
      <c r="C160" s="155" t="s">
        <v>31</v>
      </c>
      <c r="D160" s="63"/>
      <c r="E160" s="139"/>
      <c r="F160" s="139"/>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22" t="s">
        <v>2659</v>
      </c>
      <c r="B163" s="223"/>
      <c r="C163" s="223"/>
      <c r="D163" s="223"/>
      <c r="E163" s="224"/>
      <c r="F163" s="225" t="s">
        <v>2660</v>
      </c>
      <c r="G163" s="225"/>
      <c r="H163" s="225"/>
      <c r="I163" s="222" t="s">
        <v>2630</v>
      </c>
      <c r="J163" s="223"/>
      <c r="K163" s="223"/>
      <c r="L163" s="223"/>
      <c r="M163" s="223"/>
      <c r="N163" s="223"/>
      <c r="O163" s="22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26" t="s">
        <v>2614</v>
      </c>
      <c r="H165" s="226"/>
      <c r="I165" s="227" t="s">
        <v>1164</v>
      </c>
      <c r="J165" s="228"/>
      <c r="K165" s="228"/>
      <c r="L165" s="228"/>
      <c r="M165" s="22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29" t="s">
        <v>2643</v>
      </c>
      <c r="J167" s="230"/>
      <c r="K167" s="230"/>
      <c r="L167" s="230"/>
      <c r="M167" s="230"/>
      <c r="N167" s="230"/>
      <c r="O167" s="231"/>
      <c r="U167" s="51"/>
    </row>
    <row r="168" spans="1:28" x14ac:dyDescent="0.25">
      <c r="A168" s="9"/>
      <c r="B168" s="215" t="s">
        <v>2657</v>
      </c>
      <c r="C168" s="215"/>
      <c r="D168" s="215"/>
      <c r="E168" s="8"/>
      <c r="F168" s="5"/>
      <c r="H168" s="81" t="s">
        <v>2656</v>
      </c>
      <c r="I168" s="229"/>
      <c r="J168" s="230"/>
      <c r="K168" s="230"/>
      <c r="L168" s="230"/>
      <c r="M168" s="230"/>
      <c r="N168" s="230"/>
      <c r="O168" s="23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0.02</v>
      </c>
      <c r="G179" s="157">
        <f>IF(F179&gt;0,SUM(E179+F179),"")</f>
        <v>0.04</v>
      </c>
      <c r="H179" s="5"/>
      <c r="I179" s="213" t="s">
        <v>2670</v>
      </c>
      <c r="J179" s="213"/>
      <c r="K179" s="213"/>
      <c r="L179" s="213"/>
      <c r="M179" s="164"/>
      <c r="O179" s="8"/>
      <c r="Q179" s="19"/>
      <c r="R179" s="151" t="str">
        <f>IF(M179&gt;0,SUM(L179+M179),"")</f>
        <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105774596.2</v>
      </c>
      <c r="F185" s="92"/>
      <c r="G185" s="93"/>
      <c r="H185" s="88"/>
      <c r="I185" s="90" t="s">
        <v>2627</v>
      </c>
      <c r="J185" s="158">
        <f>+SUM(M179:M183)</f>
        <v>0</v>
      </c>
      <c r="K185" s="194" t="s">
        <v>2628</v>
      </c>
      <c r="L185" s="194"/>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19" t="s">
        <v>2636</v>
      </c>
      <c r="C192" s="219"/>
      <c r="E192" s="5" t="s">
        <v>20</v>
      </c>
      <c r="H192" s="26" t="s">
        <v>24</v>
      </c>
      <c r="J192" s="5" t="s">
        <v>2637</v>
      </c>
      <c r="K192" s="5"/>
      <c r="M192" s="5"/>
      <c r="N192" s="5"/>
      <c r="O192" s="8"/>
      <c r="Q192" s="146"/>
      <c r="R192" s="147"/>
      <c r="S192" s="147"/>
      <c r="T192" s="146"/>
    </row>
    <row r="193" spans="1:18" x14ac:dyDescent="0.25">
      <c r="A193" s="9"/>
      <c r="C193" s="119">
        <v>43753</v>
      </c>
      <c r="D193" s="5"/>
      <c r="E193" s="120">
        <v>8484</v>
      </c>
      <c r="F193" s="5"/>
      <c r="G193" s="5"/>
      <c r="H193" s="244" t="s">
        <v>2699</v>
      </c>
      <c r="J193" s="5"/>
      <c r="K193" s="121">
        <v>43516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2648</v>
      </c>
      <c r="C201" s="218"/>
      <c r="D201" s="218"/>
      <c r="E201" s="218"/>
      <c r="F201" s="218"/>
      <c r="G201" s="218"/>
      <c r="H201" s="218"/>
      <c r="I201" s="218"/>
      <c r="J201" s="218"/>
      <c r="K201" s="218"/>
      <c r="L201" s="218"/>
      <c r="M201" s="218"/>
      <c r="N201" s="21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3" t="s">
        <v>2696</v>
      </c>
      <c r="J211" s="27" t="s">
        <v>2622</v>
      </c>
      <c r="K211" s="243" t="s">
        <v>2696</v>
      </c>
      <c r="L211" s="21"/>
      <c r="M211" s="21"/>
      <c r="N211" s="21"/>
      <c r="O211" s="8"/>
    </row>
    <row r="212" spans="1:15" x14ac:dyDescent="0.25">
      <c r="A212" s="9"/>
      <c r="B212" s="27" t="s">
        <v>2619</v>
      </c>
      <c r="C212" s="244" t="s">
        <v>2699</v>
      </c>
      <c r="D212" s="21"/>
      <c r="G212" s="27" t="s">
        <v>2621</v>
      </c>
      <c r="H212" s="243" t="s">
        <v>2697</v>
      </c>
      <c r="J212" s="27" t="s">
        <v>2623</v>
      </c>
      <c r="K212" s="244"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2020-12-30T04:34:08Z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