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03\Documents\MONICA BRAVO\MANIFIESTOS DE INTERES E INVITACIONES\PROTEGER - 766\"/>
    </mc:Choice>
  </mc:AlternateContent>
  <xr:revisionPtr revIDLastSave="0" documentId="13_ncr:1_{CD571B2A-BC49-4399-9C12-03886AC6FE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<sst xmlns="http://schemas.openxmlformats.org/spreadsheetml/2006/main" count="3244" uniqueCount="2715">
  <si>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</si>
  <si>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</si>
  <si>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</si>
  <si>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</si>
  <si>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</si>
  <si>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</si>
  <si>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</si>
  <si>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</si>
  <si>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</si>
  <si>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</si>
  <si>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</si>
  <si>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</si>
  <si>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</si>
  <si>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</si>
  <si>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</si>
  <si>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</si>
  <si>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</si>
  <si>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</si>
  <si>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</si>
  <si>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</si>
  <si>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</si>
  <si>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</si>
  <si>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</si>
  <si>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</si>
  <si>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</si>
  <si>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</si>
  <si>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</si>
  <si>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</si>
  <si>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</si>
  <si>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</si>
  <si>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</si>
  <si>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</si>
  <si>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</si>
  <si>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</si>
  <si>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</si>
  <si>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</si>
  <si>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</si>
  <si>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</si>
  <si>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</si>
  <si>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</si>
  <si>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</si>
  <si>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</si>
  <si>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</si>
  <si>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</si>
  <si>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</si>
  <si>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</si>
  <si>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</si>
  <si>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</si>
  <si>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</si>
  <si>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</si>
  <si>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</si>
  <si>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</si>
  <si>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</si>
  <si>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</si>
  <si>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</si>
  <si>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</si>
  <si>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</si>
  <si>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</si>
  <si>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</si>
  <si>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</si>
  <si>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</si>
  <si>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</si>
  <si>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</si>
  <si>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</si>
  <si>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</si>
  <si>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</si>
  <si>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</si>
  <si>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</si>
  <si>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</si>
  <si>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</si>
  <si>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</si>
  <si>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</si>
  <si>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</si>
  <si>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</si>
  <si>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</si>
  <si>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</si>
  <si>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</si>
  <si>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</si>
  <si>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</si>
  <si>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</si>
  <si>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</si>
  <si>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</si>
  <si>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</si>
  <si>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</si>
  <si>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</si>
  <si>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</si>
  <si>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</si>
  <si>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</si>
  <si>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</si>
  <si>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</si>
  <si>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</si>
  <si>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</si>
  <si>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</si>
  <si>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</si>
  <si>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</si>
  <si>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</si>
  <si>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</si>
  <si>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</si>
  <si>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</si>
  <si>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</si>
  <si>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</si>
  <si>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</si>
  <si>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</si>
  <si>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</si>
  <si>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</si>
  <si>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</si>
  <si>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</si>
  <si>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</si>
  <si>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</si>
  <si>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</si>
  <si>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</si>
  <si>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</si>
  <si>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</si>
  <si>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</si>
  <si>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</si>
  <si>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</si>
  <si>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</si>
  <si>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</si>
  <si>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</si>
  <si>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</si>
  <si>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</si>
  <si>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</si>
  <si>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</si>
  <si>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</si>
  <si>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</si>
  <si>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</si>
  <si>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</si>
  <si>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</si>
  <si>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</si>
  <si>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</si>
  <si>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</si>
  <si>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</si>
  <si>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</si>
  <si>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</si>
  <si>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</si>
  <si>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</si>
  <si>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</si>
  <si>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</si>
  <si>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</si>
  <si>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</si>
  <si>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</si>
  <si>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</si>
  <si>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</si>
  <si>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</si>
  <si>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</si>
  <si>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</si>
  <si>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</si>
  <si>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</si>
  <si>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</si>
  <si>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</si>
  <si>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</si>
  <si>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</si>
  <si>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</si>
  <si>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</si>
  <si>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</si>
  <si>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</si>
  <si>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</si>
  <si>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</si>
  <si>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</si>
  <si>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</si>
  <si>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</si>
  <si>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</si>
  <si>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</si>
  <si>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</si>
  <si>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</si>
  <si>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</si>
  <si>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</si>
  <si>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</si>
  <si>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</si>
  <si>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</si>
  <si>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</si>
  <si>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</si>
  <si>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</si>
  <si>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</si>
  <si>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</si>
  <si>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</si>
  <si>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</si>
  <si>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</si>
  <si>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</si>
  <si>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</si>
  <si>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</si>
  <si>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</si>
  <si>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</si>
  <si>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</si>
  <si>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</si>
  <si>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</si>
  <si>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</si>
  <si>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</si>
  <si>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</si>
  <si>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</si>
  <si>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</si>
  <si>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</si>
  <si>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</si>
  <si>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</si>
  <si>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</si>
  <si>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</si>
  <si>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</si>
  <si>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</si>
  <si>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</si>
  <si>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</si>
  <si>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</si>
  <si>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</si>
  <si>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</si>
  <si>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</si>
  <si>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</si>
  <si>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</si>
  <si>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</si>
  <si>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</si>
  <si>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</si>
  <si>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</si>
  <si>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</si>
  <si>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</si>
  <si>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</si>
  <si>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</si>
  <si>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</si>
  <si>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</si>
  <si>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</si>
  <si>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</si>
  <si>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</si>
  <si>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</si>
  <si>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</si>
  <si>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</si>
  <si>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</si>
  <si>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</si>
  <si>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</si>
  <si>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</si>
  <si>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</si>
  <si>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</si>
  <si>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</si>
  <si>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</si>
  <si>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</si>
  <si>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</si>
  <si>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</si>
  <si>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</si>
  <si>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</si>
  <si>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</si>
  <si>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</si>
  <si>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</si>
  <si>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</si>
  <si>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</si>
  <si>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</si>
  <si>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</si>
  <si>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</si>
  <si>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</si>
  <si>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</si>
  <si>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</si>
  <si>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</si>
  <si>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</si>
  <si>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</si>
  <si>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</si>
  <si>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</si>
  <si>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</si>
  <si>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</si>
  <si>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</si>
  <si>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</si>
  <si>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</si>
  <si>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</si>
  <si>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</si>
  <si>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</si>
  <si>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</si>
  <si>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</si>
  <si>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</si>
  <si>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</si>
  <si>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</si>
  <si>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</si>
  <si>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</si>
  <si>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</si>
  <si>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</si>
  <si>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</si>
  <si>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</si>
  <si>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</si>
  <si>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</si>
  <si>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</si>
  <si>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</si>
  <si>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</si>
  <si>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</si>
  <si>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</si>
  <si>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</si>
  <si>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</si>
  <si>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</si>
  <si>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</si>
  <si>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</si>
  <si>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</si>
  <si>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</si>
  <si>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</si>
  <si>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</si>
  <si>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</si>
  <si>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</si>
  <si>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</si>
  <si>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</si>
  <si>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</si>
  <si>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</si>
  <si>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</si>
  <si>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</si>
  <si>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</si>
  <si>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</si>
  <si>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</si>
  <si>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</si>
  <si>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</si>
  <si>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</si>
  <si>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</si>
  <si>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</si>
  <si>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</si>
  <si>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</si>
  <si>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</si>
  <si>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</si>
  <si>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</si>
  <si>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</si>
  <si>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</si>
  <si>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</si>
  <si>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</si>
  <si>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</si>
  <si>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</si>
  <si>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</si>
  <si>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</si>
  <si>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</si>
  <si>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</si>
  <si>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</si>
  <si>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</si>
  <si>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</si>
  <si>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</si>
  <si>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</si>
  <si>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</si>
  <si>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</si>
  <si>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</si>
  <si>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</si>
  <si>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</si>
  <si>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</si>
  <si>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</si>
  <si>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</si>
  <si>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</si>
  <si>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</si>
  <si>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</si>
  <si>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</si>
  <si>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</si>
  <si>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</si>
  <si>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</si>
  <si>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</si>
  <si>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</si>
  <si>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</si>
  <si>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</si>
  <si>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</si>
  <si>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</si>
  <si>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</si>
  <si>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</si>
  <si>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</si>
  <si>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</si>
  <si>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</si>
  <si>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</si>
  <si>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</si>
  <si>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</si>
  <si>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</si>
  <si>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</si>
  <si>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</si>
  <si>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</si>
  <si>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</si>
  <si>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</si>
  <si>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</si>
  <si>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</si>
  <si>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</si>
  <si>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</si>
  <si>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</si>
  <si>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</si>
  <si>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</si>
  <si>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</si>
  <si>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</si>
  <si>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</si>
  <si>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</si>
  <si>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</si>
  <si>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</si>
  <si>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</si>
  <si>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</si>
  <si>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</si>
  <si>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</si>
  <si>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</si>
  <si>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</si>
  <si>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</si>
  <si>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</si>
  <si>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</si>
  <si>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</si>
  <si>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</si>
  <si>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</si>
  <si>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</si>
  <si>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</si>
  <si>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</si>
  <si>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</si>
  <si>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</si>
  <si>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</si>
  <si>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</si>
  <si>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</si>
  <si>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</si>
  <si>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</si>
  <si>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</si>
  <si>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</si>
  <si>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</si>
  <si>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</si>
  <si>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</si>
  <si>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</si>
  <si>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</si>
  <si>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</si>
  <si>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</si>
  <si>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</si>
  <si>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</si>
  <si>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</si>
  <si>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</si>
  <si>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</si>
  <si>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</si>
  <si>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</si>
  <si>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</si>
  <si>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</si>
  <si>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</si>
  <si>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</si>
  <si>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</si>
  <si>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</si>
  <si>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</si>
  <si>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</si>
  <si>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</si>
  <si>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</si>
  <si>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</si>
  <si>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</si>
  <si>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</si>
  <si>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</si>
  <si>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</si>
  <si>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</si>
  <si>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</si>
  <si>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</si>
  <si>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</si>
  <si>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</si>
  <si>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</si>
  <si>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</si>
  <si>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</si>
  <si>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</si>
  <si>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</si>
  <si>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</si>
  <si>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</si>
  <si>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</si>
  <si>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</si>
  <si>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</si>
  <si>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</si>
  <si>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</si>
  <si>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</si>
  <si>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</si>
  <si>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</si>
  <si>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</si>
  <si>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</si>
  <si>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</si>
  <si>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</si>
  <si>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</si>
  <si>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</si>
  <si>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</si>
  <si>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</si>
  <si>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</si>
  <si>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</si>
  <si>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</si>
  <si>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</si>
  <si>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</si>
  <si>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</si>
  <si>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</si>
  <si>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</si>
  <si>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</si>
  <si>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</si>
  <si>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</si>
  <si>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</si>
  <si>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</si>
  <si>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</si>
  <si>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</si>
  <si>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</si>
  <si>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</si>
  <si>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</si>
  <si>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</si>
  <si>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</si>
  <si>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</si>
  <si>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</si>
  <si>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</si>
  <si>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</si>
  <si>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</si>
  <si>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</si>
  <si>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</si>
  <si>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</si>
  <si>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</si>
  <si>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</si>
  <si>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</si>
  <si>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</si>
  <si>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</si>
  <si>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</si>
  <si>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</si>
  <si>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</si>
  <si>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</si>
  <si>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</si>
  <si>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</si>
  <si>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</si>
  <si>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</si>
  <si>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</si>
  <si>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</si>
  <si>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</si>
  <si>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</si>
  <si>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</si>
  <si>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</si>
  <si>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</si>
  <si>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</si>
  <si>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</si>
  <si>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</si>
  <si>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</si>
  <si>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</si>
  <si>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</si>
  <si>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</si>
  <si>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</si>
  <si>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</si>
  <si>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</si>
  <si>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</si>
  <si>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</si>
  <si>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</si>
  <si>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</si>
  <si>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</si>
  <si>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</si>
  <si>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</si>
  <si>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</si>
  <si>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</si>
  <si>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</si>
  <si>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</si>
  <si>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</si>
  <si>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</si>
  <si>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</si>
  <si>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</si>
  <si>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</si>
  <si>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</si>
  <si>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</si>
  <si>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</si>
  <si>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</si>
  <si>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</si>
  <si>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</si>
  <si>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</si>
  <si>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</si>
  <si>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</si>
  <si>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</si>
  <si>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</si>
  <si>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</si>
  <si>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</si>
  <si>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</si>
  <si>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</si>
  <si>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</si>
  <si>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</si>
  <si>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</si>
  <si>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</si>
  <si>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</si>
  <si>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</si>
  <si>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</si>
  <si>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</si>
  <si>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</si>
  <si>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</si>
  <si>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</si>
  <si>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</si>
  <si>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</si>
  <si>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</si>
  <si>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</si>
  <si>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</si>
  <si>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</si>
  <si>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</si>
  <si>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</si>
  <si>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</si>
  <si>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</si>
  <si>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</si>
  <si>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</si>
  <si>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</si>
  <si>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</si>
  <si>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</si>
  <si>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</si>
  <si>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</si>
  <si>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</si>
  <si>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</si>
  <si>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</si>
  <si>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</si>
  <si>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</si>
  <si>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</si>
  <si>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</si>
  <si>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</si>
  <si>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</si>
  <si>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</si>
  <si>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</si>
  <si>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</si>
  <si>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</si>
  <si>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</si>
  <si>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</si>
  <si>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</si>
  <si>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</si>
  <si>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</si>
  <si>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</si>
  <si>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</si>
  <si>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</si>
  <si>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</si>
  <si>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</si>
  <si>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</si>
  <si>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</si>
  <si>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</si>
  <si>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</si>
  <si>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</si>
  <si>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</si>
  <si>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</si>
  <si>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</si>
  <si>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</si>
  <si>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</si>
  <si>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</si>
  <si>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</si>
  <si>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</si>
  <si>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</si>
  <si>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</si>
  <si>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</si>
  <si>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</si>
  <si>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</si>
  <si>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</si>
  <si>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</si>
  <si>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</si>
  <si>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</si>
  <si>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</si>
  <si>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</si>
  <si>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</si>
  <si>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</si>
  <si>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</si>
  <si>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</si>
  <si>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</si>
  <si>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</si>
  <si>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</si>
  <si>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</si>
  <si>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</si>
  <si>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</si>
  <si>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</si>
  <si>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</si>
  <si>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</si>
  <si>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</si>
  <si>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</si>
  <si>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</si>
  <si>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</si>
  <si>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</si>
  <si>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</si>
  <si>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</si>
  <si>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</si>
  <si>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</si>
  <si>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</si>
  <si>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</si>
  <si>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</si>
  <si>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</si>
  <si>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</si>
  <si>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</si>
  <si>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</si>
  <si>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</si>
  <si>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</si>
  <si>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</si>
  <si>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</si>
  <si>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</si>
  <si>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</si>
  <si>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</si>
  <si>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</si>
  <si>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</si>
  <si>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</si>
  <si>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</si>
  <si>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</si>
  <si>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</si>
  <si>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</si>
  <si>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</si>
  <si>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</si>
  <si>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</si>
  <si>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</si>
  <si>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</si>
  <si>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</si>
  <si>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</si>
  <si>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</si>
  <si>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</si>
  <si>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</si>
  <si>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</si>
  <si>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</si>
  <si>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</si>
  <si>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</si>
  <si>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</si>
  <si>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</si>
  <si>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</si>
  <si>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</si>
  <si>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</si>
  <si>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</si>
  <si>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</si>
  <si>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</si>
  <si>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</si>
  <si>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</si>
  <si>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</si>
  <si>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</si>
  <si>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</si>
  <si>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</si>
  <si>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</si>
  <si>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</si>
  <si>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</si>
  <si>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</si>
  <si>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</si>
  <si>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</si>
  <si>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</si>
  <si>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</si>
  <si>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</si>
  <si>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</si>
  <si>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</si>
  <si>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</si>
  <si>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</si>
  <si>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</si>
  <si>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</si>
  <si>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</si>
  <si>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</si>
  <si>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</si>
  <si>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</si>
  <si>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</si>
  <si>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</si>
  <si>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</si>
  <si>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</si>
  <si>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</si>
  <si>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</si>
  <si>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</si>
  <si>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</si>
  <si>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</si>
  <si>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</si>
  <si>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</si>
  <si>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</si>
  <si>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</si>
  <si>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</si>
  <si>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</si>
  <si>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</si>
  <si>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</si>
  <si>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</si>
  <si>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</si>
  <si>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</si>
  <si>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</si>
  <si>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</si>
  <si>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</si>
  <si>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</si>
  <si>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</si>
  <si>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</si>
  <si>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</si>
  <si>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</si>
  <si>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</si>
  <si>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</si>
  <si>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</si>
  <si>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</si>
  <si>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</si>
  <si>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</si>
  <si>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</si>
  <si>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</si>
  <si>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</si>
  <si>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</si>
  <si>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</si>
  <si>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</si>
  <si>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</si>
  <si>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</si>
  <si>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</si>
  <si>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</si>
  <si>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</si>
  <si>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</si>
  <si>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</si>
  <si>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</si>
  <si>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</si>
  <si>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</si>
  <si>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</si>
  <si>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</si>
  <si>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</si>
  <si>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</si>
  <si>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</si>
  <si>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</si>
  <si>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</si>
  <si>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</si>
  <si>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</si>
  <si>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</si>
  <si>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</si>
  <si>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</si>
  <si>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</si>
  <si>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</si>
  <si>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</si>
  <si>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</si>
  <si>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</si>
  <si>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</si>
  <si>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</si>
  <si>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</si>
  <si>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</si>
  <si>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</si>
  <si>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</si>
  <si>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</si>
  <si>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</si>
  <si>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</si>
  <si>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</si>
  <si>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</si>
  <si>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</si>
  <si>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</si>
  <si>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</si>
  <si>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</si>
  <si>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</si>
  <si>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</si>
  <si>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</si>
  <si>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</si>
  <si>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</si>
  <si>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</si>
  <si>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</si>
  <si>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</si>
  <si>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</si>
  <si>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</si>
  <si>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</si>
  <si>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</si>
  <si>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</si>
  <si>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</si>
  <si>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</si>
  <si>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</si>
  <si>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</si>
  <si>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</si>
  <si>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</si>
  <si>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</si>
  <si>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</si>
  <si>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</si>
  <si>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</si>
  <si>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</si>
  <si>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</si>
  <si>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</si>
  <si>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</si>
  <si>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</si>
  <si>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</si>
  <si>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</si>
  <si>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</si>
  <si>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</si>
  <si>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</si>
  <si>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</si>
  <si>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</si>
  <si>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</si>
  <si>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</si>
  <si>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</si>
  <si>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</si>
  <si>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</si>
  <si>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</si>
  <si>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</si>
  <si>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</si>
  <si>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</si>
  <si>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</si>
  <si>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</si>
  <si>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</si>
  <si>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</si>
  <si>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</si>
  <si>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</si>
  <si>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</si>
  <si>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</si>
  <si>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</si>
  <si>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</si>
  <si>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</si>
  <si>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</si>
  <si>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</si>
  <si>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</si>
  <si>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</si>
  <si>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</si>
  <si>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</si>
  <si>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</si>
  <si>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</si>
  <si>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</si>
  <si>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</si>
  <si>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</si>
  <si>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</si>
  <si>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</si>
  <si>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</si>
  <si>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</si>
  <si>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</si>
  <si>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</si>
  <si>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</si>
  <si>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</si>
  <si>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</si>
  <si>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</si>
  <si>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</si>
  <si>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</si>
  <si>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</si>
  <si>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</si>
  <si>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</si>
  <si>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</si>
  <si>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</si>
  <si>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</si>
  <si>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</si>
  <si>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</si>
  <si>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</si>
  <si>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</si>
  <si>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</si>
  <si>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</si>
  <si>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</si>
  <si>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</si>
  <si>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</si>
  <si>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</si>
  <si>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</si>
  <si>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</si>
  <si>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</si>
  <si>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</si>
  <si>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</si>
  <si>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</si>
  <si>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</si>
  <si>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</si>
  <si>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</si>
  <si>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</si>
  <si>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</si>
  <si>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</si>
  <si>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</si>
  <si>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</si>
  <si>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</si>
  <si>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</si>
  <si>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</si>
  <si>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</si>
  <si>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</si>
  <si>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</si>
  <si>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</si>
  <si>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</si>
  <si>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</si>
  <si>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</si>
  <si>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</si>
  <si>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</si>
  <si>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</si>
  <si>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</si>
  <si>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</si>
  <si>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</si>
  <si>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</si>
  <si>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</si>
  <si>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</si>
  <si>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</si>
  <si>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</si>
  <si>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</si>
  <si>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</si>
  <si>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</si>
  <si>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</si>
  <si>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</si>
  <si>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</si>
  <si>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</si>
  <si>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</si>
  <si>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</si>
  <si>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</si>
  <si>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</si>
  <si>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</si>
  <si>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</si>
  <si>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</si>
  <si>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</si>
  <si>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</si>
  <si>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</si>
  <si>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</si>
  <si>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</si>
  <si>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</si>
  <si>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</si>
  <si>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</si>
  <si>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</si>
  <si>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</si>
  <si>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</si>
  <si>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</si>
  <si>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</si>
  <si>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</si>
  <si>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</si>
  <si>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</si>
  <si>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</si>
  <si>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</si>
  <si>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</si>
  <si>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</si>
  <si>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</si>
  <si>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</si>
  <si>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</si>
  <si>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</si>
  <si>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</si>
  <si>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</si>
  <si>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</si>
  <si>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</si>
  <si>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</si>
  <si>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</si>
  <si>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</si>
  <si>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</si>
  <si>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</si>
  <si>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</si>
  <si>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</si>
  <si>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</si>
  <si>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</si>
  <si>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</si>
  <si>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</si>
  <si>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</si>
  <si>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</si>
  <si>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</si>
  <si>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</si>
  <si>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</si>
  <si>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</si>
  <si>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</si>
  <si>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</si>
  <si>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</si>
  <si>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</si>
  <si>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</si>
  <si>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</si>
  <si>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</si>
  <si>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</si>
  <si>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</si>
  <si>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</si>
  <si>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</si>
  <si>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</si>
  <si>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</si>
  <si>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</si>
  <si>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</si>
  <si>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</si>
  <si>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</si>
  <si>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</si>
  <si>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</si>
  <si>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</si>
  <si>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</si>
  <si>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</si>
  <si>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</si>
  <si>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</si>
  <si>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</si>
  <si>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</si>
  <si>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</si>
  <si>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</si>
  <si>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</si>
  <si>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</si>
  <si>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</si>
  <si>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</si>
  <si>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</si>
  <si>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</si>
  <si>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</si>
  <si>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</si>
  <si>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</si>
  <si>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</si>
  <si>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</si>
  <si>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</si>
  <si>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</si>
  <si>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</si>
  <si>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</si>
  <si>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</si>
  <si>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</si>
  <si>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</si>
  <si>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</si>
  <si>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</si>
  <si>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</si>
  <si>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</si>
  <si>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</si>
  <si>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</si>
  <si>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</si>
  <si>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</si>
  <si>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</si>
  <si>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</si>
  <si>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</si>
  <si>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</si>
  <si>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</si>
  <si>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</si>
  <si>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</si>
  <si>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</si>
  <si>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</si>
  <si>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</si>
  <si>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</si>
  <si>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</si>
  <si>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</si>
  <si>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</si>
  <si>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</si>
  <si>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</si>
  <si>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</si>
  <si>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</si>
  <si>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</si>
  <si>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</si>
  <si>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</si>
  <si>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</si>
  <si>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</si>
  <si>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</si>
  <si>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</si>
  <si>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</si>
  <si>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</si>
  <si>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</si>
  <si>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</si>
  <si>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</si>
  <si>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</si>
  <si>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</si>
  <si>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</si>
  <si>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</si>
  <si>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</si>
  <si>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</si>
  <si>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</si>
  <si>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</si>
  <si>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</si>
  <si>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</si>
  <si>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</si>
  <si>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</si>
  <si>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</si>
  <si>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</si>
  <si>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</si>
  <si>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</si>
  <si>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</si>
  <si>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</si>
  <si>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</si>
  <si>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</si>
  <si>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</si>
  <si>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</si>
  <si>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</si>
  <si>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</si>
  <si>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</si>
  <si>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</si>
  <si>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</si>
  <si>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</si>
  <si>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</si>
  <si>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</si>
  <si>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</si>
  <si>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</si>
  <si>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</si>
  <si>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</si>
  <si>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</si>
  <si>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</si>
  <si>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</si>
  <si>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</si>
  <si>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</si>
  <si>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</si>
  <si>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</si>
  <si>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</si>
  <si>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</si>
  <si>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</si>
  <si>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</si>
  <si>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</si>
  <si>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</si>
  <si>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</si>
  <si>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</si>
  <si>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</si>
  <si>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</si>
  <si>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</si>
  <si>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</si>
  <si>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</si>
  <si>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</si>
  <si>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</si>
  <si>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</si>
  <si>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</si>
  <si>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</si>
  <si>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</si>
  <si>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</si>
  <si>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</si>
  <si>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</si>
  <si>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</si>
  <si>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</si>
  <si>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</si>
  <si>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</si>
  <si>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</si>
  <si>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</si>
  <si>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</si>
  <si>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</si>
  <si>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</si>
  <si>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</si>
  <si>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</si>
  <si>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</si>
  <si>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</si>
  <si>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</si>
  <si>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</si>
  <si>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</si>
  <si>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</si>
  <si>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</si>
  <si>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</si>
  <si>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</si>
  <si>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</si>
  <si>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</si>
  <si>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</si>
  <si>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</si>
  <si>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</si>
  <si>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</si>
  <si>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</si>
  <si>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</si>
  <si>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</si>
  <si>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</si>
  <si>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</si>
  <si>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</si>
  <si>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</si>
  <si>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</si>
  <si>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</si>
  <si>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</si>
  <si>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</si>
  <si>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</si>
  <si>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</si>
  <si>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</si>
  <si>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</si>
  <si>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</si>
  <si>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</si>
  <si>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</si>
  <si>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</si>
  <si>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</si>
  <si>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</si>
  <si>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</si>
  <si>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</si>
  <si>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</si>
  <si>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</si>
  <si>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</si>
  <si>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</si>
  <si>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</si>
  <si>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</si>
  <si>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</si>
  <si>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</si>
  <si>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</si>
  <si>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</si>
  <si>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</si>
  <si>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</si>
  <si>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</si>
  <si>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</si>
  <si>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</si>
  <si>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</si>
  <si>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</si>
  <si>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</si>
  <si>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</si>
  <si>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</si>
  <si>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</si>
  <si>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</si>
  <si>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</si>
  <si>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</si>
  <si>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</si>
  <si>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</si>
  <si>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</si>
  <si>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</si>
  <si>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</si>
  <si>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</si>
  <si>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</si>
  <si>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</si>
  <si>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</si>
  <si>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</si>
  <si>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</si>
  <si>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</si>
  <si>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</si>
  <si>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</si>
  <si>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</si>
  <si>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</si>
  <si>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</si>
  <si>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</si>
  <si>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</si>
  <si>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</si>
  <si>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</si>
  <si>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</si>
  <si>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</si>
  <si>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</si>
  <si>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</si>
  <si>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</si>
  <si>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</si>
  <si>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</si>
  <si>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</si>
  <si>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</si>
  <si>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</si>
  <si>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</si>
  <si>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</si>
  <si>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</si>
  <si>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</si>
  <si>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</si>
  <si>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</si>
  <si>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</si>
  <si>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</si>
  <si>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</si>
  <si>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</si>
  <si>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</si>
  <si>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</si>
  <si>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</si>
  <si>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</si>
  <si>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</si>
  <si>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</si>
  <si>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</si>
  <si>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</si>
  <si>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</si>
  <si>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</si>
  <si>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</si>
  <si>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</si>
  <si>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</si>
  <si>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</si>
  <si>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</si>
  <si>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</si>
  <si>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</si>
  <si>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</si>
  <si>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</si>
  <si>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</si>
  <si>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</si>
  <si>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</si>
  <si>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</si>
  <si>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</si>
  <si>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</si>
  <si>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</si>
  <si>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</si>
  <si>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</si>
  <si>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</si>
  <si>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</si>
  <si>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</si>
  <si>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</si>
  <si>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</si>
  <si>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</si>
  <si>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</si>
  <si>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</si>
  <si>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</si>
  <si>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</si>
  <si>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</si>
  <si>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</si>
  <si>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</si>
  <si>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</si>
  <si>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</si>
  <si>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</si>
  <si>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</si>
  <si>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</si>
  <si>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</si>
  <si>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</si>
  <si>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</si>
  <si>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</si>
  <si>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</si>
  <si>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</si>
  <si>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</si>
  <si>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</si>
  <si>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</si>
  <si>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</si>
  <si>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</si>
  <si>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</si>
  <si>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</si>
  <si>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</si>
  <si>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</si>
  <si>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</si>
  <si>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</si>
  <si>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</si>
  <si>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</si>
  <si>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</si>
  <si>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</si>
  <si>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</si>
  <si>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</si>
  <si>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</si>
  <si>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</si>
  <si>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</si>
  <si>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</si>
  <si>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</si>
  <si>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</si>
  <si>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</si>
  <si>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</si>
  <si>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</si>
  <si>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</si>
  <si>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</si>
  <si>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</si>
  <si>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</si>
  <si>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</si>
  <si>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</si>
  <si>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</si>
  <si>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</si>
  <si>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</si>
  <si>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</si>
  <si>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</si>
  <si>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</si>
  <si>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</si>
  <si>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</si>
  <si>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</si>
  <si>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</si>
  <si>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</si>
  <si>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</si>
  <si>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</si>
  <si>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</si>
  <si>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</si>
  <si>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</si>
  <si>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</si>
  <si>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</si>
  <si>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</si>
  <si>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</si>
  <si>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</si>
  <si>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</si>
  <si>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</si>
  <si>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</si>
  <si>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</si>
  <si>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</si>
  <si>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</si>
  <si>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</si>
  <si>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</si>
  <si>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</si>
  <si>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</si>
  <si>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</si>
  <si>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</si>
  <si>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</si>
  <si>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</si>
  <si>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</si>
  <si>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</si>
  <si>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</si>
  <si>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</si>
  <si>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</si>
  <si>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</si>
  <si>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</si>
  <si>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</si>
  <si>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</si>
  <si>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</si>
  <si>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</si>
  <si>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</si>
  <si>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</si>
  <si>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</si>
  <si>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</si>
  <si>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</si>
  <si>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</si>
  <si>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</si>
  <si>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</si>
  <si>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</si>
  <si>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</si>
  <si>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</si>
  <si>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</si>
  <si>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</si>
  <si>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</si>
  <si>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</si>
  <si>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</si>
  <si>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</si>
  <si>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</si>
  <si>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</si>
  <si>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</si>
  <si>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</si>
  <si>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</si>
  <si>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</si>
  <si>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</si>
  <si>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</si>
  <si>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</si>
  <si>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</si>
  <si>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</si>
  <si>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</si>
  <si>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</si>
  <si>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</si>
  <si>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</si>
  <si>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</si>
  <si>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</si>
  <si>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</si>
  <si>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</si>
  <si>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</si>
  <si>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</si>
  <si>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</si>
  <si>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</si>
  <si>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</si>
  <si>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</si>
  <si>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</si>
  <si>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</si>
  <si>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</si>
  <si>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</si>
  <si>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</si>
  <si>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</si>
  <si>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</si>
  <si>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</si>
  <si>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</si>
  <si>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</si>
  <si>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</si>
  <si>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</si>
  <si>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</si>
  <si>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</si>
  <si>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</si>
  <si>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</si>
  <si>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</si>
  <si>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</si>
  <si>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</si>
  <si>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</si>
  <si>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</si>
  <si>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</si>
  <si>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</si>
  <si>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</si>
  <si>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</si>
  <si>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</si>
  <si>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</si>
  <si>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</si>
  <si>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</si>
  <si>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</si>
  <si>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</si>
  <si>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</si>
  <si>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</si>
  <si>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</si>
  <si>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</si>
  <si>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</si>
  <si>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</si>
  <si>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</si>
  <si>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</si>
  <si>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</si>
  <si>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</si>
  <si>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</si>
  <si>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</si>
  <si>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</si>
  <si>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</si>
  <si>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</si>
  <si>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</si>
  <si>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</si>
  <si>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</si>
  <si>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</si>
  <si>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</si>
  <si>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</si>
  <si>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</si>
  <si>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</si>
  <si>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</si>
  <si>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</si>
  <si>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</si>
  <si>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</si>
  <si>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</si>
  <si>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</si>
  <si>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</si>
  <si>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</si>
  <si>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</si>
  <si>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</si>
  <si>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</si>
  <si>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</si>
  <si>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</si>
  <si>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</si>
  <si>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</si>
  <si>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</si>
  <si>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</si>
  <si>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</si>
  <si>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</si>
  <si>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</si>
  <si>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</si>
  <si>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</si>
  <si>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</si>
  <si>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</si>
  <si>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</si>
  <si>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</si>
  <si>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</si>
  <si>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</si>
  <si>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</si>
  <si>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</si>
  <si>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</si>
  <si>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</si>
  <si>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</si>
  <si>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</si>
  <si>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</si>
  <si>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</si>
  <si>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</si>
  <si>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</si>
  <si>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</si>
  <si>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</si>
  <si>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</si>
  <si>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</si>
  <si>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</si>
  <si>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</si>
  <si>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</si>
  <si>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</si>
  <si>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</si>
  <si>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</si>
  <si>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</si>
  <si>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</si>
  <si>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</si>
  <si>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</si>
  <si>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</si>
  <si>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</si>
  <si>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</si>
  <si>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</si>
  <si>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</si>
  <si>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</si>
  <si>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</si>
  <si>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</si>
  <si>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</si>
  <si>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</si>
  <si>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</si>
  <si>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</si>
  <si>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</si>
  <si>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</si>
  <si>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</si>
  <si>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</si>
  <si>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</si>
  <si>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</si>
  <si>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</si>
  <si>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</si>
  <si>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</si>
  <si>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</si>
  <si>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</si>
  <si>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</si>
  <si>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</si>
  <si>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</si>
  <si>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</si>
  <si>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</si>
  <si>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</si>
  <si>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</si>
  <si>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</si>
  <si>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</si>
  <si>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</si>
  <si>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</si>
  <si>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</si>
  <si>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</si>
  <si>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</si>
  <si>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</si>
  <si>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</si>
  <si>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</si>
  <si>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</si>
  <si>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</si>
  <si>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</si>
  <si>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</si>
  <si>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</si>
  <si>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</si>
  <si>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</si>
  <si>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</si>
  <si>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</si>
  <si>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</si>
  <si>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</si>
  <si>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</si>
  <si>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</si>
  <si>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</si>
  <si>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</si>
  <si>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</si>
  <si>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</si>
  <si>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</si>
  <si>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</si>
  <si>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</si>
  <si>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</si>
  <si>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</si>
  <si>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</si>
  <si>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</si>
  <si>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</si>
  <si>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</si>
  <si>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</si>
  <si>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</si>
  <si>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</si>
  <si>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</si>
  <si>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</si>
  <si>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</si>
  <si>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</si>
  <si>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</si>
  <si>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</si>
  <si>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</si>
  <si>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</si>
  <si>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</si>
  <si>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</si>
  <si>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</si>
  <si>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</si>
  <si>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</si>
  <si>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</si>
  <si>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</si>
  <si>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</si>
  <si>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</si>
  <si>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</si>
  <si>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</si>
  <si>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</si>
  <si>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</si>
  <si>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</si>
  <si>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</si>
  <si>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</si>
  <si>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</si>
  <si>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</si>
  <si>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</si>
  <si>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</si>
  <si>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</si>
  <si>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</si>
  <si>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</si>
  <si>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</si>
  <si>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</si>
  <si>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</si>
  <si>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</si>
  <si>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</si>
  <si>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</si>
  <si>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</si>
  <si>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</si>
  <si>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</si>
  <si>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</si>
  <si>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</si>
  <si>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</si>
  <si>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</si>
  <si>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</si>
  <si>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</si>
  <si>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</si>
  <si>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</si>
  <si>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</si>
  <si>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</si>
  <si>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</si>
  <si>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</si>
  <si>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</si>
  <si>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</si>
  <si>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</si>
  <si>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</si>
  <si>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</si>
  <si>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</si>
  <si>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</si>
  <si>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</si>
  <si>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</si>
  <si>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</si>
  <si>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</si>
  <si>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</si>
  <si>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</si>
  <si>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</si>
  <si>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</si>
  <si>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</si>
  <si>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</si>
  <si>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</si>
  <si>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</si>
  <si>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</si>
  <si>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</si>
  <si>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</si>
  <si>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</si>
  <si>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</si>
  <si>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</si>
  <si>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</si>
  <si>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</si>
  <si>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</si>
  <si>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</si>
  <si>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</si>
  <si>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</si>
  <si>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</si>
  <si>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</si>
  <si>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</si>
  <si>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</si>
  <si>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</si>
  <si>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</si>
  <si>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</si>
  <si>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</si>
  <si>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</si>
  <si>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</si>
  <si>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</si>
  <si>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</si>
  <si>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</si>
  <si>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</si>
  <si>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</si>
  <si>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</si>
  <si>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</si>
  <si>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</si>
  <si>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</si>
  <si>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</si>
  <si>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</si>
  <si>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</si>
  <si>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</si>
  <si>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</si>
  <si>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</si>
  <si>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</si>
  <si>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</si>
  <si>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</si>
  <si>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</si>
  <si>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</si>
  <si>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</si>
  <si>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</si>
  <si>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</si>
  <si>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</si>
  <si>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</si>
  <si>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</si>
  <si>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</si>
  <si>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</si>
  <si>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</si>
  <si>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</si>
  <si>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</si>
  <si>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</si>
  <si>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</si>
  <si>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</si>
  <si>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</si>
  <si>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</si>
  <si>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</si>
  <si>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</si>
  <si>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</si>
  <si>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</si>
  <si>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</si>
  <si>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</si>
  <si>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</si>
  <si>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</si>
  <si>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</si>
  <si>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</si>
  <si>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</si>
  <si>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</si>
  <si>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</si>
  <si>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</si>
  <si>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</si>
  <si>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</si>
  <si>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</si>
  <si>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</si>
  <si>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</si>
  <si>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</si>
  <si>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</si>
  <si>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</si>
  <si>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</si>
  <si>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</si>
  <si>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</si>
  <si>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</si>
  <si>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</si>
  <si>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</si>
  <si>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</si>
  <si>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</si>
  <si>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</si>
  <si>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</si>
  <si>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</si>
  <si>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</si>
  <si>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</si>
  <si>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</si>
  <si>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</si>
  <si>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</si>
  <si>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</si>
  <si>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</si>
  <si>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</si>
  <si>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</si>
  <si>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</si>
  <si>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</si>
  <si>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</si>
  <si>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</si>
  <si>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</si>
  <si>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</si>
  <si>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</si>
  <si>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</si>
  <si>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</si>
  <si>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</si>
  <si>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</si>
  <si>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</si>
  <si>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</si>
  <si>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</si>
  <si>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</si>
  <si>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</si>
  <si>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</si>
  <si>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</si>
  <si>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</si>
  <si>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</si>
  <si>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</si>
  <si>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</si>
  <si>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</si>
  <si>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</si>
  <si>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</si>
  <si>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</si>
  <si>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</si>
  <si>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</si>
  <si>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</si>
  <si>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</si>
  <si>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</si>
  <si>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</si>
  <si>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</si>
  <si>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</si>
  <si>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</si>
  <si>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</si>
  <si>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</si>
  <si>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</si>
  <si>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</si>
  <si>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</si>
  <si>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</si>
  <si>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</si>
  <si>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</si>
  <si>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</si>
  <si>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</si>
  <si>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</si>
  <si>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</si>
  <si>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</si>
  <si>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</si>
  <si>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</si>
  <si>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</si>
  <si>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</si>
  <si>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</si>
  <si>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</si>
  <si>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</si>
  <si>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</si>
  <si>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</si>
  <si>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</si>
  <si>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</si>
  <si>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</si>
  <si>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</si>
  <si>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</si>
  <si>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</si>
  <si>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</si>
  <si>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</si>
  <si>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</si>
  <si>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</si>
  <si>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</si>
  <si>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</si>
  <si>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</si>
  <si>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</si>
  <si>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</si>
  <si>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</si>
  <si>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</si>
  <si>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</si>
  <si>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</si>
  <si>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</si>
  <si>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</si>
  <si>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</si>
  <si>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</si>
  <si>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</si>
  <si>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</si>
  <si>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</si>
  <si>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</si>
  <si>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</si>
  <si>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</si>
  <si>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</si>
  <si>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</si>
  <si>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</si>
  <si>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</si>
  <si>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</si>
  <si>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</si>
  <si>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</si>
  <si>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</si>
  <si>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</si>
  <si>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</si>
  <si>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</si>
  <si>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</si>
  <si>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</si>
  <si>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</si>
  <si>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</si>
  <si>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</si>
  <si>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</si>
  <si>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</si>
  <si>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</si>
  <si>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</si>
  <si>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</si>
  <si>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</si>
  <si>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</si>
  <si>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</si>
  <si>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</si>
  <si>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</si>
  <si>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</si>
  <si>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</si>
  <si>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</si>
  <si>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</si>
  <si>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</si>
  <si>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</si>
  <si>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</si>
  <si>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</si>
  <si>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</si>
  <si>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</si>
  <si>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</si>
  <si>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</si>
  <si>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</si>
  <si>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</si>
  <si>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</si>
  <si>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</si>
  <si>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</si>
  <si>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</si>
  <si>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</si>
  <si>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</si>
  <si>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</si>
  <si>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</si>
  <si>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</si>
  <si>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</si>
  <si>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</si>
  <si>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</si>
  <si>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</si>
  <si>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</si>
  <si>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</si>
  <si>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</si>
  <si>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</si>
  <si>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</si>
  <si>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</si>
  <si>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</si>
  <si>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</si>
  <si>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</si>
  <si>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</si>
  <si>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</si>
  <si>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</si>
  <si>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</si>
  <si>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</si>
  <si>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</si>
  <si>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</si>
  <si>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</si>
  <si>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</si>
  <si>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</si>
  <si>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</si>
  <si>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</si>
  <si>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</si>
  <si>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</si>
  <si>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</si>
  <si>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</si>
  <si>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</si>
  <si>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</si>
  <si>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</si>
  <si>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</si>
  <si>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</si>
  <si>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</si>
  <si>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</si>
  <si>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</si>
  <si>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</si>
  <si>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</si>
  <si>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</si>
  <si>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</si>
  <si>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</si>
  <si>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</si>
  <si>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</si>
  <si>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</si>
  <si>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</si>
  <si>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</si>
  <si>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</si>
  <si>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</si>
  <si>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</si>
  <si>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</si>
  <si>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</si>
  <si>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</si>
  <si>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</si>
  <si>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</si>
  <si>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</si>
  <si>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</si>
  <si>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</si>
  <si>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</si>
  <si>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</si>
  <si>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</si>
  <si>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</si>
  <si>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</si>
  <si>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</si>
  <si>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</si>
  <si>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</si>
  <si>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</si>
  <si>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</si>
  <si>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</si>
  <si>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</si>
  <si>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</si>
  <si>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</si>
  <si>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</si>
  <si>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</si>
  <si>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</si>
  <si>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</si>
  <si>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</si>
  <si>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</si>
  <si>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</si>
  <si>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</si>
  <si>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</si>
  <si>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</si>
  <si>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</si>
  <si>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</si>
  <si>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</si>
  <si>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</si>
  <si>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</si>
  <si>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</si>
  <si>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</si>
  <si>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</si>
  <si>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</si>
  <si>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</si>
  <si>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</si>
  <si>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</si>
  <si>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</si>
  <si>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</si>
  <si>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</si>
  <si>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</si>
  <si>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</si>
  <si>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</si>
  <si>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</si>
  <si>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</si>
  <si>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</si>
  <si>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</si>
  <si>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</si>
  <si>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</si>
  <si>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</si>
  <si>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</si>
  <si>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</si>
  <si>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</si>
  <si>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</si>
  <si>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</si>
  <si>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</si>
  <si>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</si>
  <si>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</si>
  <si>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</si>
  <si>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</si>
  <si>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</si>
  <si>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</si>
  <si>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</si>
  <si>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</si>
  <si>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</si>
  <si>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</si>
  <si>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</si>
  <si>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</si>
  <si>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</si>
  <si>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</si>
  <si>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</si>
  <si>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</si>
  <si>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</si>
  <si>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</si>
  <si>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</si>
  <si>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</si>
  <si>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</si>
  <si>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</si>
  <si>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</si>
  <si>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</si>
  <si>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</si>
  <si>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</si>
  <si>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</si>
  <si>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</si>
  <si>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</si>
  <si>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</si>
  <si>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</si>
  <si>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</si>
  <si>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</si>
  <si>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</si>
  <si>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</si>
  <si>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</si>
  <si>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</si>
  <si>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</si>
  <si>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</si>
  <si>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</si>
  <si>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</si>
  <si>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</si>
  <si>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</si>
  <si>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</si>
  <si>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</si>
  <si>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</si>
  <si>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</si>
  <si>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</si>
  <si>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</si>
  <si>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</si>
  <si>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</si>
  <si>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</si>
  <si>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</si>
  <si>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</si>
  <si>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</si>
  <si>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</si>
  <si>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</si>
  <si>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</si>
  <si>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</si>
  <si>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</si>
  <si>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</si>
  <si>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</si>
  <si>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</si>
  <si>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</si>
  <si>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</si>
  <si>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</si>
  <si>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</si>
  <si>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</si>
  <si>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</si>
  <si>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</si>
  <si>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</si>
  <si>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</si>
  <si>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</si>
  <si>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</si>
  <si>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</si>
  <si>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</si>
  <si>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</si>
  <si>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</si>
  <si>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</si>
  <si>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</si>
  <si>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</si>
  <si>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</si>
  <si>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</si>
  <si>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</si>
  <si>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</si>
  <si>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</si>
  <si>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</si>
  <si>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</si>
  <si>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</si>
  <si>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</si>
  <si>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</si>
  <si>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</si>
  <si>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</si>
  <si>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</si>
  <si>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</si>
  <si>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</si>
  <si>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</si>
  <si>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</si>
  <si>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</si>
  <si>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</si>
  <si>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</si>
  <si>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</si>
  <si>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</si>
  <si>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</si>
  <si>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</si>
  <si>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</si>
  <si>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</si>
  <si>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</si>
  <si>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</si>
  <si>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</si>
  <si>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</si>
  <si>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</si>
  <si>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</si>
  <si>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</si>
  <si>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</si>
  <si>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</si>
  <si>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</si>
  <si>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</si>
  <si>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</si>
  <si>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</si>
  <si>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</si>
  <si>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</si>
  <si>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</si>
  <si>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</si>
  <si>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</si>
  <si>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</si>
  <si>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</si>
  <si>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</si>
  <si>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</si>
  <si>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</si>
  <si>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</si>
  <si>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</si>
  <si>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</si>
  <si>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</si>
  <si>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</si>
  <si>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</si>
  <si>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</si>
  <si>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</si>
  <si>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</si>
  <si>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</si>
  <si>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</si>
  <si>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</si>
  <si>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</si>
  <si>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</si>
  <si>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</si>
  <si>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</si>
  <si>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</si>
  <si>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</si>
  <si>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</si>
  <si>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</si>
  <si>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</si>
  <si>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</si>
  <si>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</si>
  <si>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</si>
  <si>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</si>
  <si>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</si>
  <si>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</si>
  <si>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</si>
  <si>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</si>
  <si>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</si>
  <si>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</si>
  <si>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</si>
  <si>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</si>
  <si>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</si>
  <si>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</si>
  <si>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</si>
  <si>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</si>
  <si>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</si>
  <si>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</si>
  <si>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</si>
  <si>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</si>
  <si>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</si>
  <si>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</si>
  <si>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</si>
  <si>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</si>
  <si>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</si>
  <si>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</si>
  <si>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</si>
  <si>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</si>
  <si>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</si>
  <si>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</si>
  <si>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</si>
  <si>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</si>
  <si>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</si>
  <si>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</si>
  <si>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</si>
  <si>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</si>
  <si>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</si>
  <si>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</si>
  <si>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</si>
  <si>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</si>
  <si>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</si>
  <si>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</si>
  <si>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</si>
  <si>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</si>
  <si>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</si>
  <si>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</si>
  <si>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</si>
  <si>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</si>
  <si>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</si>
  <si>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</si>
  <si>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</si>
  <si>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</si>
  <si>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</si>
  <si>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</si>
  <si>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</si>
  <si>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</si>
  <si>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</si>
  <si>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</si>
  <si>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</si>
  <si>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</si>
  <si>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</si>
  <si>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</si>
  <si>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</si>
  <si>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</si>
  <si>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</si>
  <si>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</si>
  <si>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</si>
  <si>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</si>
  <si>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</si>
  <si>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</si>
  <si>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</si>
  <si>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</si>
  <si>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</si>
  <si>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</si>
  <si>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</si>
  <si>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</si>
  <si>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</si>
  <si>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</si>
  <si>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</si>
  <si>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</si>
  <si>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</si>
  <si>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</si>
  <si>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</si>
  <si>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</si>
  <si>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</si>
  <si>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</si>
  <si>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</si>
  <si>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</si>
  <si>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</si>
  <si>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</si>
  <si>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</si>
  <si>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</si>
  <si>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</si>
  <si>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</si>
  <si>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</si>
  <si>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</si>
  <si>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</si>
  <si>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</si>
  <si>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</si>
  <si>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</si>
  <si>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</si>
  <si>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</si>
  <si>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</si>
  <si>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</si>
  <si>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</si>
  <si>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</si>
  <si>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</si>
  <si>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</si>
  <si>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</si>
  <si>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</si>
  <si>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</si>
  <si>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</si>
  <si>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</si>
  <si>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</si>
  <si>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</si>
  <si>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</si>
  <si>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</si>
  <si>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</si>
  <si>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</si>
  <si>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</si>
  <si>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</si>
  <si>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</si>
  <si>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</si>
  <si>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</si>
  <si>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</si>
  <si>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</si>
  <si>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</si>
  <si>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</si>
  <si>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</si>
  <si>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</si>
  <si>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</si>
  <si>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</si>
  <si>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</si>
  <si>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</si>
  <si>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</si>
  <si>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</si>
  <si>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</si>
  <si>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</si>
  <si>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</si>
  <si>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</si>
  <si>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</si>
  <si>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</si>
  <si>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</si>
  <si>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</si>
  <si>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</si>
  <si>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</si>
  <si>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</si>
  <si>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</si>
  <si>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</si>
  <si>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</si>
  <si>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</si>
  <si>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</si>
  <si>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</si>
  <si>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</si>
  <si>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</si>
  <si>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</si>
  <si>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</si>
  <si>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</si>
  <si>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</si>
  <si>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</si>
  <si>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</si>
  <si>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</si>
  <si>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</si>
  <si>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</si>
  <si>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</si>
  <si>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</si>
  <si>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</si>
  <si>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</si>
  <si>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</si>
  <si>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</si>
  <si>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</si>
  <si>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</si>
  <si>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</si>
  <si>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</si>
  <si>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</si>
  <si>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</si>
  <si>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</si>
  <si>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</si>
  <si>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</si>
  <si>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</si>
  <si>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</si>
  <si>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</si>
  <si>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</si>
  <si>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</si>
  <si>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</si>
  <si>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</si>
  <si>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</si>
  <si>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</si>
  <si>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</si>
  <si>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</si>
  <si>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</si>
  <si>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</si>
  <si>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</si>
  <si>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</si>
  <si>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</si>
  <si>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</si>
  <si>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</si>
  <si>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</si>
  <si>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</si>
  <si>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</si>
  <si>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</si>
  <si>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</si>
  <si>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</si>
  <si>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</si>
  <si>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</si>
  <si>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</si>
  <si>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</si>
  <si>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</si>
  <si>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</si>
  <si>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</si>
  <si>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</si>
  <si>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</si>
  <si>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</si>
  <si>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</si>
  <si>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</si>
  <si>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</si>
  <si>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</si>
  <si>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</si>
  <si>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</si>
  <si>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</si>
  <si>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</si>
  <si>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</si>
  <si>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</si>
  <si>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</si>
  <si>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</si>
  <si>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</si>
  <si>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</si>
  <si>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</si>
  <si>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</si>
  <si>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</si>
  <si>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</si>
  <si>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</si>
  <si>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</si>
  <si>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</si>
  <si>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</si>
  <si>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</si>
  <si>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</si>
  <si>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</si>
  <si>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</si>
  <si>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</si>
  <si>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</si>
  <si>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</si>
  <si>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</si>
  <si>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</si>
  <si>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</si>
  <si>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</si>
  <si>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</si>
  <si>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</si>
  <si>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</si>
  <si>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</si>
  <si>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</si>
  <si>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</si>
  <si>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</si>
  <si>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</si>
  <si>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</si>
  <si>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</si>
  <si>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</si>
  <si>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</si>
  <si>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</si>
  <si>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</si>
  <si>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</si>
  <si>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</si>
  <si>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</si>
  <si>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</si>
  <si>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</si>
  <si>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</si>
  <si>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</si>
  <si>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</si>
  <si>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</si>
  <si>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</si>
  <si>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</si>
  <si>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</si>
  <si>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</si>
  <si>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</si>
  <si>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</si>
  <si>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</si>
  <si>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</si>
  <si>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</si>
  <si>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</si>
  <si>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</si>
  <si>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</si>
  <si>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</si>
  <si>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</si>
  <si>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</si>
  <si>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</si>
  <si>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</si>
  <si>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</si>
  <si>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</si>
  <si>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</si>
  <si>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</si>
  <si>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</si>
  <si>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</si>
  <si>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</si>
  <si>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</si>
  <si>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</si>
  <si>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</si>
  <si>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</si>
  <si>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</si>
  <si>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</si>
  <si>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</si>
  <si>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</si>
  <si>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</si>
  <si>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</si>
  <si>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</si>
  <si>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</si>
  <si>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</si>
  <si>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</si>
  <si>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</si>
  <si>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</si>
  <si>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</si>
  <si>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</si>
  <si>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</si>
  <si>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</si>
  <si>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</si>
  <si>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</si>
  <si>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</si>
  <si>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</si>
  <si>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</si>
  <si>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</si>
  <si>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</si>
  <si>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</si>
  <si>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</si>
  <si>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</si>
  <si>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</si>
  <si>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</si>
  <si>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</si>
  <si>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</si>
  <si>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</si>
  <si>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</si>
  <si>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</si>
  <si>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</si>
  <si>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</si>
  <si>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</si>
  <si>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</si>
  <si>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</si>
  <si>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</si>
  <si>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</si>
  <si>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</si>
  <si>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</si>
  <si>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</si>
  <si>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</si>
  <si>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</si>
  <si>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</si>
  <si>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</si>
  <si>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</si>
  <si>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</si>
  <si>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</si>
  <si>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</si>
  <si>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</si>
  <si>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</si>
  <si>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</si>
  <si>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</si>
  <si>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</si>
  <si>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</si>
  <si>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</si>
  <si>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</si>
  <si>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</si>
  <si>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</si>
  <si>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</si>
  <si>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</si>
  <si>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</si>
  <si>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</si>
  <si>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</si>
  <si>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</si>
  <si>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</si>
  <si>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</si>
  <si>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</si>
  <si>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</si>
  <si>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</si>
  <si>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</si>
  <si>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</si>
  <si>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</si>
  <si>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</si>
  <si>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</si>
  <si>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</si>
  <si>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</si>
  <si>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</si>
  <si>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</si>
  <si>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</si>
  <si>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</si>
  <si>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</si>
  <si>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</si>
  <si>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</si>
  <si>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</si>
  <si>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</si>
  <si>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</si>
  <si>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</si>
  <si>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</si>
  <si>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</si>
  <si>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</si>
  <si>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</si>
  <si>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</si>
  <si>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</si>
  <si>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</si>
  <si>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</si>
  <si>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</si>
  <si>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</si>
  <si>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</si>
  <si>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</si>
  <si>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</si>
  <si>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</si>
  <si>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</si>
  <si>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</si>
  <si>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</si>
  <si>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</si>
  <si>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</si>
  <si>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</si>
  <si>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</si>
  <si>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</si>
  <si>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</si>
  <si>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</si>
  <si>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</si>
  <si>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</si>
  <si>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</si>
  <si>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</si>
  <si>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</si>
  <si>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</si>
  <si>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</si>
  <si>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</si>
  <si>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</si>
  <si>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</si>
  <si>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</si>
  <si>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</si>
  <si>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</si>
  <si>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</si>
  <si>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</si>
  <si>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</si>
  <si>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</si>
  <si>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</si>
  <si>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</si>
  <si>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</si>
  <si>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</si>
  <si>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</si>
  <si>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</si>
  <si>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</si>
  <si>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</si>
  <si>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</si>
  <si>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</si>
  <si>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</si>
  <si>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</si>
  <si>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</si>
  <si>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</si>
  <si>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</si>
  <si>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</si>
  <si>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</si>
  <si>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</si>
  <si>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</si>
  <si>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</si>
  <si>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</si>
  <si>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</si>
  <si>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</si>
  <si>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</si>
  <si>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</si>
  <si>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</si>
  <si>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</si>
  <si>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</si>
  <si>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</si>
  <si>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</si>
  <si>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</si>
  <si>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</si>
  <si>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</si>
  <si>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</si>
  <si>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</si>
  <si>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</si>
  <si>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</si>
  <si>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</si>
  <si>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</si>
  <si>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</si>
  <si>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</si>
  <si>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</si>
  <si>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</si>
  <si>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</si>
  <si>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</si>
  <si>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</si>
  <si>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</si>
  <si>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</si>
  <si>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</si>
  <si>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</si>
  <si>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</si>
  <si>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</si>
  <si>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</si>
  <si>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</si>
  <si>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</si>
  <si>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</si>
  <si>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</si>
  <si>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</si>
  <si>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</si>
  <si>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</si>
  <si>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</si>
  <si>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</si>
  <si>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</si>
  <si>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</si>
  <si>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</si>
  <si>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</si>
  <si>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</si>
  <si>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</si>
  <si>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</si>
  <si>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</si>
  <si>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</si>
  <si>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</si>
  <si>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</si>
  <si>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</si>
  <si>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</si>
  <si>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</si>
  <si>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</si>
  <si>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</si>
  <si>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</si>
  <si>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</si>
  <si>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</si>
  <si>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</si>
  <si>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</si>
  <si>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</si>
  <si>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</si>
  <si>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</si>
  <si>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</si>
  <si>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</si>
  <si>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</si>
  <si>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</si>
  <si>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</si>
  <si>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</si>
  <si>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</si>
  <si>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</si>
  <si>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</si>
  <si>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</si>
  <si>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</si>
  <si>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23/2020/358</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</si>
  <si>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</si>
  <si>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JOSE ENRIQUE HERRERA JIMENEZ</t>
  </si>
  <si>
    <t>JOSE ENRRIQUE HERRERA JIMENEZ</t>
  </si>
  <si>
    <t>funproteger@hotmail.com</t>
  </si>
  <si>
    <t xml:space="preserve">CRA 12 21-65 Barrio Jerusalen </t>
  </si>
  <si>
    <t>23/2020/130</t>
  </si>
  <si>
    <t>23/2020/136</t>
  </si>
  <si>
    <t>23/2020/147</t>
  </si>
  <si>
    <t>23/2020/158</t>
  </si>
  <si>
    <t>23/2020/279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</si>
  <si>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</si>
  <si>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</si>
  <si>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</si>
  <si>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PROMOVER LA PROTECCION INTEGRAL Y PROYECTOS DE VIDA DE LOS NIÑOS, LAS NIÑAS Y LOS ADOLESCENTES A TRAVES DE LA IMPLEMENTACIÓN DEL PROGRAMA GENERACIONES CON BIENESTAR MODALIDAD ETNICA.</t>
  </si>
  <si>
    <t>RESGUARDO INDIGENA ZENU DEL ALTO SAN JORGE SUR DEL DEPARTAMENTO DE CORDOBA</t>
  </si>
  <si>
    <t>04</t>
  </si>
  <si>
    <t xml:space="preserve">ALCALDIA DE AYAPEL </t>
  </si>
  <si>
    <t>SA-SIP-MA.002-2016</t>
  </si>
  <si>
    <t>SA-SIP-MA-004-2019</t>
  </si>
  <si>
    <t>02/04/2019</t>
  </si>
  <si>
    <t>22/10/2019</t>
  </si>
  <si>
    <t>25</t>
  </si>
  <si>
    <t>05/09/2016</t>
  </si>
  <si>
    <t>05/10/2018</t>
  </si>
  <si>
    <t>31</t>
  </si>
  <si>
    <t>18/10/2018</t>
  </si>
  <si>
    <t>30/11/2020</t>
  </si>
  <si>
    <t>12</t>
  </si>
  <si>
    <t>01/07/2014</t>
  </si>
  <si>
    <t>30/08/2016</t>
  </si>
  <si>
    <t>03</t>
  </si>
  <si>
    <t>11</t>
  </si>
  <si>
    <t xml:space="preserve">PRESTACION DE SERVICIO DE EDUCACION INICIAL DE CERO A CINCO AÑOS EN EL RESGUARDO INDIGENA ZENU DEL ALTO SAN JORGE </t>
  </si>
  <si>
    <t xml:space="preserve">INTEGRAR ESFUERZPOS PARA LA PORMOCION DEL DESARROLLO INTEGRAL TEMPRANO DE LA PRIMERA INFANCIA Y PARA LA IMPLEMENTACION DEL SISTEMA MUNICIPIAL DE GETSION DEL DESRROLLO INTEGRAL TEMPRANO EN EL MUNICIPIO DE AYAPEL DEPARTAMENTO DE CORDOBA </t>
  </si>
  <si>
    <t xml:space="preserve">INTEGRAR ESFUERZOS PARA LA PROMOCION DEL DESARROLLO INTEGRAL TEMPRANO EN EL MUNICIPIO DE AYAPEL </t>
  </si>
  <si>
    <t xml:space="preserve">PRESTACION DE SERVICIO DE EDUCACION INICIAL DE CERO A CINCO AÑOS EN EL RESGUARDO INDIGENA ZENU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</si>
</sst>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6" t="str">
        <f>HYPERLINK("#MI_Oferente_Singular!A114","CAPACIDAD RESIDUAL")</f>
        <v>CAPACIDAD RESIDUAL</v>
      </c>
      <c r="F8" s="177"/>
      <c r="G8" s="178"/>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6" t="str">
        <f>HYPERLINK("#MI_Oferente_Singular!A162","TALENTO HUMANO")</f>
        <v>TALENTO HUMANO</v>
      </c>
      <c r="F9" s="177"/>
      <c r="G9" s="178"/>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6" t="str">
        <f>HYPERLINK("#MI_Oferente_Singular!F162","INFRAESTRUCTURA")</f>
        <v>INFRAESTRUCTURA</v>
      </c>
      <c r="F10" s="177"/>
      <c r="G10" s="178"/>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3" t="s">
        <v>220</v>
      </c>
      <c r="I15" s="32" t="s">
        <v>2624</v>
      </c>
      <c r="J15" s="108" t="s">
        <v>2626</v>
      </c>
      <c r="L15" s="202" t="s">
        <v>8</v>
      </c>
      <c r="M15" s="202"/>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29" t="s">
        <v>11</v>
      </c>
      <c r="J19" s="130" t="s">
        <v>10</v>
      </c>
      <c r="K19" s="130" t="s">
        <v>2609</v>
      </c>
      <c r="L19" s="130" t="s">
        <v>1161</v>
      </c>
      <c r="M19" s="130" t="s">
        <v>1162</v>
      </c>
      <c r="N19" s="131" t="s">
        <v>2610</v>
      </c>
      <c r="O19" s="126"/>
      <c r="Q19" s="51"/>
      <c r="R19" s="51"/>
    </row>
    <row r="20" spans="1:23" ht="30" customHeight="1" x14ac:dyDescent="0.25">
      <c r="A20" s="9"/>
      <c r="B20" s="109">
        <v>900242855</v>
      </c>
      <c r="C20" s="5"/>
      <c r="D20" s="73"/>
      <c r="E20" s="5"/>
      <c r="F20" s="5"/>
      <c r="G20" s="5"/>
      <c r="H20" s="179"/>
      <c r="I20" s="137" t="s">
        <v>220</v>
      </c>
      <c r="J20" s="138" t="s">
        <v>503</v>
      </c>
      <c r="K20" s="139">
        <v>4946632709</v>
      </c>
      <c r="L20" s="140">
        <v>44194</v>
      </c>
      <c r="M20" s="140">
        <v>44561</v>
      </c>
      <c r="N20" s="124">
        <f>+(M20-L20)/30</f>
        <v>12.233333333333333</v>
      </c>
      <c r="O20" s="127"/>
      <c r="U20" s="123"/>
      <c r="V20" s="105">
        <f ca="1">NOW()</f>
        <v>44194.370059490742</v>
      </c>
      <c r="W20" s="105">
        <f ca="1">NOW()</f>
        <v>44194.370059490742</v>
      </c>
    </row>
    <row r="21" spans="1:23" ht="30" customHeight="1" outlineLevel="1" x14ac:dyDescent="0.25">
      <c r="A21" s="9"/>
      <c r="B21" s="71"/>
      <c r="C21" s="5"/>
      <c r="D21" s="5"/>
      <c r="E21" s="5"/>
      <c r="F21" s="5"/>
      <c r="G21" s="5"/>
      <c r="H21" s="70"/>
      <c r="I21" s="137" t="s">
        <v>220</v>
      </c>
      <c r="J21" s="138" t="s">
        <v>503</v>
      </c>
      <c r="K21" s="139"/>
      <c r="L21" s="140">
        <v>44194</v>
      </c>
      <c r="M21" s="140">
        <v>44561</v>
      </c>
      <c r="N21" s="124">
        <f t="shared" ref="N21:N35" si="0">+(M21-L21)/30</f>
        <v>12.233333333333333</v>
      </c>
      <c r="O21" s="128"/>
    </row>
    <row r="22" spans="1:23" ht="30" customHeight="1" outlineLevel="1" x14ac:dyDescent="0.25">
      <c r="A22" s="9"/>
      <c r="B22" s="71"/>
      <c r="C22" s="5"/>
      <c r="D22" s="5"/>
      <c r="E22" s="5"/>
      <c r="F22" s="5"/>
      <c r="G22" s="5"/>
      <c r="H22" s="70"/>
      <c r="I22" s="137" t="s">
        <v>220</v>
      </c>
      <c r="J22" s="138" t="s">
        <v>503</v>
      </c>
      <c r="K22" s="139"/>
      <c r="L22" s="140">
        <v>44194</v>
      </c>
      <c r="M22" s="140">
        <v>44561</v>
      </c>
      <c r="N22" s="125">
        <f t="shared" ref="N22:N33" si="1">+(M22-L22)/30</f>
        <v>12.233333333333333</v>
      </c>
      <c r="O22" s="128"/>
    </row>
    <row r="23" spans="1:23" ht="30" customHeight="1" outlineLevel="1" x14ac:dyDescent="0.25">
      <c r="A23" s="9"/>
      <c r="B23" s="101"/>
      <c r="C23" s="21"/>
      <c r="D23" s="21"/>
      <c r="E23" s="21"/>
      <c r="F23" s="5"/>
      <c r="G23" s="5"/>
      <c r="H23" s="70"/>
      <c r="I23" s="137" t="s">
        <v>220</v>
      </c>
      <c r="J23" s="138" t="s">
        <v>265</v>
      </c>
      <c r="K23" s="139"/>
      <c r="L23" s="140">
        <v>44194</v>
      </c>
      <c r="M23" s="140">
        <v>44561</v>
      </c>
      <c r="N23" s="125">
        <f t="shared" si="1"/>
        <v>12.233333333333333</v>
      </c>
      <c r="O23" s="128"/>
      <c r="Q23" s="104"/>
      <c r="R23" s="55"/>
      <c r="S23" s="105"/>
      <c r="T23" s="105"/>
    </row>
    <row r="24" spans="1:23" ht="30" customHeight="1" outlineLevel="1" x14ac:dyDescent="0.25">
      <c r="A24" s="9"/>
      <c r="B24" s="101"/>
      <c r="C24" s="21"/>
      <c r="D24" s="21"/>
      <c r="E24" s="21"/>
      <c r="F24" s="5"/>
      <c r="G24" s="5"/>
      <c r="H24" s="70"/>
      <c r="I24" s="137" t="s">
        <v>220</v>
      </c>
      <c r="J24" s="138" t="s">
        <v>265</v>
      </c>
      <c r="K24" s="139"/>
      <c r="L24" s="140">
        <v>44194</v>
      </c>
      <c r="M24" s="140">
        <v>44561</v>
      </c>
      <c r="N24" s="125">
        <f t="shared" si="1"/>
        <v>12.233333333333333</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171" t="str">
        <f>VLOOKUP(B20,EAS!A2:B1439,2,0)</f>
        <v>FUNDACION PROTEGER</v>
      </c>
      <c r="C38" s="171"/>
      <c r="D38" s="171"/>
      <c r="E38" s="171"/>
      <c r="F38" s="171"/>
      <c r="G38" s="5"/>
      <c r="H38" s="121"/>
      <c r="I38" s="183" t="s">
        <v>7</v>
      </c>
      <c r="J38" s="183"/>
      <c r="K38" s="183"/>
      <c r="L38" s="183"/>
      <c r="M38" s="183"/>
      <c r="N38" s="183"/>
      <c r="O38" s="122"/>
    </row>
    <row r="39" spans="1:16" ht="42.95" customHeight="1" thickBot="1" x14ac:dyDescent="0.3">
      <c r="A39" s="10"/>
      <c r="B39" s="11"/>
      <c r="C39" s="11"/>
      <c r="D39" s="11"/>
      <c r="E39" s="11"/>
      <c r="F39" s="11"/>
      <c r="G39" s="11"/>
      <c r="H39" s="10"/>
      <c r="I39" s="215" t="s">
        <v>2677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2693</v>
      </c>
      <c r="C48" s="116" t="s">
        <v>32</v>
      </c>
      <c r="D48" s="113" t="s">
        <v>2709</v>
      </c>
      <c r="E48" s="165">
        <v>41791</v>
      </c>
      <c r="F48" s="165">
        <v>41820</v>
      </c>
      <c r="G48" s="148">
        <f>IF(AND(E48&lt;&gt;"",F48&lt;&gt;""),((F48-E48)/30),"")</f>
        <v>0.96666666666666667</v>
      </c>
      <c r="H48" s="114" t="s">
        <v>2714</v>
      </c>
      <c r="I48" s="113" t="s">
        <v>220</v>
      </c>
      <c r="J48" s="113" t="s">
        <v>503</v>
      </c>
      <c r="K48" s="115">
        <v>3400000</v>
      </c>
      <c r="L48" s="110" t="s">
        <v>1148</v>
      </c>
      <c r="M48" s="111">
        <v>1</v>
      </c>
      <c r="N48" s="110" t="s">
        <v>2634</v>
      </c>
      <c r="O48" s="110" t="s">
        <v>1148</v>
      </c>
      <c r="P48" s="78"/>
    </row>
    <row r="49" spans="1:16" s="6" customFormat="1" ht="24.75" customHeight="1" x14ac:dyDescent="0.25">
      <c r="A49" s="132">
        <v>2</v>
      </c>
      <c r="B49" s="114" t="s">
        <v>2693</v>
      </c>
      <c r="C49" s="116" t="s">
        <v>32</v>
      </c>
      <c r="D49" s="113" t="s">
        <v>2709</v>
      </c>
      <c r="E49" s="165">
        <v>41791</v>
      </c>
      <c r="F49" s="165">
        <v>41820</v>
      </c>
      <c r="G49" s="148">
        <f t="shared" ref="G49:G50" si="2">IF(AND(E49&lt;&gt;"",F49&lt;&gt;""),((F49-E49)/30),"")</f>
        <v>0.96666666666666667</v>
      </c>
      <c r="H49" s="114" t="s">
        <v>2714</v>
      </c>
      <c r="I49" s="113" t="s">
        <v>220</v>
      </c>
      <c r="J49" s="113" t="s">
        <v>265</v>
      </c>
      <c r="K49" s="115">
        <v>3400000</v>
      </c>
      <c r="L49" s="110" t="s">
        <v>1148</v>
      </c>
      <c r="M49" s="111">
        <v>1</v>
      </c>
      <c r="N49" s="110" t="s">
        <v>2634</v>
      </c>
      <c r="O49" s="110" t="s">
        <v>1148</v>
      </c>
      <c r="P49" s="78"/>
    </row>
    <row r="50" spans="1:16" s="6" customFormat="1" ht="24.75" customHeight="1" x14ac:dyDescent="0.25">
      <c r="A50" s="132">
        <v>3</v>
      </c>
      <c r="B50" s="114" t="s">
        <v>2693</v>
      </c>
      <c r="C50" s="116" t="s">
        <v>32</v>
      </c>
      <c r="D50" s="113" t="s">
        <v>2710</v>
      </c>
      <c r="E50" s="113" t="s">
        <v>2707</v>
      </c>
      <c r="F50" s="113" t="s">
        <v>2708</v>
      </c>
      <c r="G50" s="148">
        <f t="shared" si="2"/>
        <v>26.366666666666667</v>
      </c>
      <c r="H50" s="114" t="s">
        <v>2714</v>
      </c>
      <c r="I50" s="113" t="s">
        <v>220</v>
      </c>
      <c r="J50" s="113" t="s">
        <v>503</v>
      </c>
      <c r="K50" s="115">
        <v>28670000</v>
      </c>
      <c r="L50" s="110" t="s">
        <v>1148</v>
      </c>
      <c r="M50" s="111">
        <v>1</v>
      </c>
      <c r="N50" s="110" t="s">
        <v>2634</v>
      </c>
      <c r="O50" s="110" t="s">
        <v>1148</v>
      </c>
      <c r="P50" s="78"/>
    </row>
    <row r="51" spans="1:16" s="6" customFormat="1" ht="24.75" customHeight="1" outlineLevel="1" x14ac:dyDescent="0.25">
      <c r="A51" s="132">
        <v>4</v>
      </c>
      <c r="B51" s="114" t="s">
        <v>2693</v>
      </c>
      <c r="C51" s="116" t="s">
        <v>32</v>
      </c>
      <c r="D51" s="113" t="s">
        <v>2710</v>
      </c>
      <c r="E51" s="113" t="s">
        <v>2707</v>
      </c>
      <c r="F51" s="113" t="s">
        <v>2708</v>
      </c>
      <c r="G51" s="148">
        <f t="shared" ref="G51:G107" si="3">IF(AND(E51&lt;&gt;"",F51&lt;&gt;""),((F51-E51)/30),"")</f>
        <v>26.366666666666667</v>
      </c>
      <c r="H51" s="114" t="s">
        <v>2714</v>
      </c>
      <c r="I51" s="113" t="s">
        <v>220</v>
      </c>
      <c r="J51" s="113" t="s">
        <v>265</v>
      </c>
      <c r="K51" s="115">
        <v>28670000</v>
      </c>
      <c r="L51" s="110" t="s">
        <v>1148</v>
      </c>
      <c r="M51" s="111">
        <v>1</v>
      </c>
      <c r="N51" s="110" t="s">
        <v>27</v>
      </c>
      <c r="O51" s="110" t="s">
        <v>1148</v>
      </c>
      <c r="P51" s="78"/>
    </row>
    <row r="52" spans="1:16" s="7" customFormat="1" ht="24.75" customHeight="1" outlineLevel="1" x14ac:dyDescent="0.25">
      <c r="A52" s="133">
        <v>5</v>
      </c>
      <c r="B52" s="114" t="s">
        <v>2693</v>
      </c>
      <c r="C52" s="116" t="s">
        <v>32</v>
      </c>
      <c r="D52" s="113" t="s">
        <v>2694</v>
      </c>
      <c r="E52" s="165">
        <v>41791</v>
      </c>
      <c r="F52" s="165">
        <v>41820</v>
      </c>
      <c r="G52" s="148">
        <f t="shared" si="3"/>
        <v>0.96666666666666667</v>
      </c>
      <c r="H52" s="114" t="s">
        <v>2711</v>
      </c>
      <c r="I52" s="113" t="s">
        <v>220</v>
      </c>
      <c r="J52" s="113" t="s">
        <v>488</v>
      </c>
      <c r="K52" s="115">
        <v>5000000</v>
      </c>
      <c r="L52" s="110" t="s">
        <v>1148</v>
      </c>
      <c r="M52" s="111">
        <v>1</v>
      </c>
      <c r="N52" s="110" t="s">
        <v>2634</v>
      </c>
      <c r="O52" s="110" t="s">
        <v>1148</v>
      </c>
      <c r="P52" s="79"/>
    </row>
    <row r="53" spans="1:16" s="7" customFormat="1" ht="24.75" customHeight="1" outlineLevel="1" x14ac:dyDescent="0.25">
      <c r="A53" s="133">
        <v>6</v>
      </c>
      <c r="B53" s="114" t="s">
        <v>2693</v>
      </c>
      <c r="C53" s="116" t="s">
        <v>32</v>
      </c>
      <c r="D53" s="113" t="s">
        <v>2694</v>
      </c>
      <c r="E53" s="165">
        <v>41791</v>
      </c>
      <c r="F53" s="165">
        <v>41820</v>
      </c>
      <c r="G53" s="148">
        <f t="shared" si="3"/>
        <v>0.96666666666666667</v>
      </c>
      <c r="H53" s="114" t="s">
        <v>2711</v>
      </c>
      <c r="I53" s="113" t="s">
        <v>220</v>
      </c>
      <c r="J53" s="113" t="s">
        <v>511</v>
      </c>
      <c r="K53" s="115">
        <v>5000000</v>
      </c>
      <c r="L53" s="110" t="s">
        <v>1148</v>
      </c>
      <c r="M53" s="111">
        <v>1</v>
      </c>
      <c r="N53" s="110" t="s">
        <v>2634</v>
      </c>
      <c r="O53" s="110" t="s">
        <v>1148</v>
      </c>
      <c r="P53" s="79"/>
    </row>
    <row r="54" spans="1:16" s="7" customFormat="1" ht="24.75" customHeight="1" outlineLevel="1" x14ac:dyDescent="0.25">
      <c r="A54" s="133">
        <v>7</v>
      </c>
      <c r="B54" s="114" t="s">
        <v>2693</v>
      </c>
      <c r="C54" s="116" t="s">
        <v>32</v>
      </c>
      <c r="D54" s="113" t="s">
        <v>2694</v>
      </c>
      <c r="E54" s="165">
        <v>41791</v>
      </c>
      <c r="F54" s="165">
        <v>41820</v>
      </c>
      <c r="G54" s="148">
        <f t="shared" si="3"/>
        <v>0.96666666666666667</v>
      </c>
      <c r="H54" s="114" t="s">
        <v>2711</v>
      </c>
      <c r="I54" s="113" t="s">
        <v>220</v>
      </c>
      <c r="J54" s="113" t="s">
        <v>496</v>
      </c>
      <c r="K54" s="115">
        <v>5000000</v>
      </c>
      <c r="L54" s="110" t="s">
        <v>1148</v>
      </c>
      <c r="M54" s="111">
        <v>1</v>
      </c>
      <c r="N54" s="110" t="s">
        <v>2634</v>
      </c>
      <c r="O54" s="110" t="s">
        <v>1148</v>
      </c>
      <c r="P54" s="79"/>
    </row>
    <row r="55" spans="1:16" s="7" customFormat="1" ht="24.75" customHeight="1" outlineLevel="1" x14ac:dyDescent="0.25">
      <c r="A55" s="133">
        <v>8</v>
      </c>
      <c r="B55" s="114" t="s">
        <v>2695</v>
      </c>
      <c r="C55" s="116" t="s">
        <v>31</v>
      </c>
      <c r="D55" s="113" t="s">
        <v>2696</v>
      </c>
      <c r="E55" s="165">
        <v>42488</v>
      </c>
      <c r="F55" s="165">
        <v>42674</v>
      </c>
      <c r="G55" s="148">
        <f t="shared" si="3"/>
        <v>6.2</v>
      </c>
      <c r="H55" s="114" t="s">
        <v>2712</v>
      </c>
      <c r="I55" s="113" t="s">
        <v>220</v>
      </c>
      <c r="J55" s="113" t="s">
        <v>488</v>
      </c>
      <c r="K55" s="115">
        <v>276942066</v>
      </c>
      <c r="L55" s="110" t="s">
        <v>1148</v>
      </c>
      <c r="M55" s="111">
        <v>1</v>
      </c>
      <c r="N55" s="110" t="s">
        <v>2634</v>
      </c>
      <c r="O55" s="110" t="s">
        <v>1148</v>
      </c>
      <c r="P55" s="79"/>
    </row>
    <row r="56" spans="1:16" s="7" customFormat="1" ht="24.75" customHeight="1" outlineLevel="1" x14ac:dyDescent="0.25">
      <c r="A56" s="133">
        <v>9</v>
      </c>
      <c r="B56" s="114" t="s">
        <v>2695</v>
      </c>
      <c r="C56" s="116" t="s">
        <v>31</v>
      </c>
      <c r="D56" s="113" t="s">
        <v>2697</v>
      </c>
      <c r="E56" s="113" t="s">
        <v>2698</v>
      </c>
      <c r="F56" s="113" t="s">
        <v>2699</v>
      </c>
      <c r="G56" s="148">
        <f t="shared" si="3"/>
        <v>6.7666666666666666</v>
      </c>
      <c r="H56" s="114" t="s">
        <v>2713</v>
      </c>
      <c r="I56" s="113" t="s">
        <v>220</v>
      </c>
      <c r="J56" s="113" t="s">
        <v>488</v>
      </c>
      <c r="K56" s="112">
        <v>207383720</v>
      </c>
      <c r="L56" s="110" t="s">
        <v>1148</v>
      </c>
      <c r="M56" s="111">
        <v>1</v>
      </c>
      <c r="N56" s="110" t="s">
        <v>2634</v>
      </c>
      <c r="O56" s="110" t="s">
        <v>1148</v>
      </c>
      <c r="P56" s="79"/>
    </row>
    <row r="57" spans="1:16" s="7" customFormat="1" ht="24.75" customHeight="1" outlineLevel="1" x14ac:dyDescent="0.25">
      <c r="A57" s="133">
        <v>10</v>
      </c>
      <c r="B57" s="114" t="s">
        <v>2693</v>
      </c>
      <c r="C57" s="116" t="s">
        <v>32</v>
      </c>
      <c r="D57" s="113" t="s">
        <v>2700</v>
      </c>
      <c r="E57" s="113" t="s">
        <v>2701</v>
      </c>
      <c r="F57" s="113" t="s">
        <v>2702</v>
      </c>
      <c r="G57" s="148">
        <f t="shared" si="3"/>
        <v>25.333333333333332</v>
      </c>
      <c r="H57" s="114" t="s">
        <v>2711</v>
      </c>
      <c r="I57" s="113" t="s">
        <v>220</v>
      </c>
      <c r="J57" s="113" t="s">
        <v>488</v>
      </c>
      <c r="K57" s="112">
        <v>45000000</v>
      </c>
      <c r="L57" s="65" t="s">
        <v>1148</v>
      </c>
      <c r="M57" s="67">
        <v>1</v>
      </c>
      <c r="N57" s="65" t="s">
        <v>2634</v>
      </c>
      <c r="O57" s="116" t="s">
        <v>1148</v>
      </c>
      <c r="P57" s="79"/>
    </row>
    <row r="58" spans="1:16" s="7" customFormat="1" ht="24.75" customHeight="1" outlineLevel="1" x14ac:dyDescent="0.25">
      <c r="A58" s="133">
        <v>11</v>
      </c>
      <c r="B58" s="114" t="s">
        <v>2693</v>
      </c>
      <c r="C58" s="116" t="s">
        <v>32</v>
      </c>
      <c r="D58" s="113" t="s">
        <v>2700</v>
      </c>
      <c r="E58" s="113" t="s">
        <v>2701</v>
      </c>
      <c r="F58" s="113" t="s">
        <v>2702</v>
      </c>
      <c r="G58" s="148">
        <f t="shared" si="3"/>
        <v>25.333333333333332</v>
      </c>
      <c r="H58" s="114" t="s">
        <v>2711</v>
      </c>
      <c r="I58" s="113" t="s">
        <v>220</v>
      </c>
      <c r="J58" s="113" t="s">
        <v>511</v>
      </c>
      <c r="K58" s="112">
        <v>45000000</v>
      </c>
      <c r="L58" s="65" t="s">
        <v>1148</v>
      </c>
      <c r="M58" s="67">
        <v>1</v>
      </c>
      <c r="N58" s="65" t="s">
        <v>2634</v>
      </c>
      <c r="O58" s="116" t="s">
        <v>1148</v>
      </c>
      <c r="P58" s="79"/>
    </row>
    <row r="59" spans="1:16" s="7" customFormat="1" ht="24.75" customHeight="1" outlineLevel="1" x14ac:dyDescent="0.25">
      <c r="A59" s="133">
        <v>12</v>
      </c>
      <c r="B59" s="114" t="s">
        <v>2693</v>
      </c>
      <c r="C59" s="116" t="s">
        <v>32</v>
      </c>
      <c r="D59" s="113" t="s">
        <v>2700</v>
      </c>
      <c r="E59" s="113" t="s">
        <v>2701</v>
      </c>
      <c r="F59" s="113" t="s">
        <v>2702</v>
      </c>
      <c r="G59" s="148">
        <f t="shared" si="3"/>
        <v>25.333333333333332</v>
      </c>
      <c r="H59" s="114" t="s">
        <v>2711</v>
      </c>
      <c r="I59" s="113" t="s">
        <v>220</v>
      </c>
      <c r="J59" s="113" t="s">
        <v>496</v>
      </c>
      <c r="K59" s="112">
        <v>45000000</v>
      </c>
      <c r="L59" s="65" t="s">
        <v>1148</v>
      </c>
      <c r="M59" s="67">
        <v>1</v>
      </c>
      <c r="N59" s="65" t="s">
        <v>2634</v>
      </c>
      <c r="O59" s="116" t="s">
        <v>1148</v>
      </c>
      <c r="P59" s="79"/>
    </row>
    <row r="60" spans="1:16" s="7" customFormat="1" ht="24.75" customHeight="1" outlineLevel="1" x14ac:dyDescent="0.25">
      <c r="A60" s="133">
        <v>13</v>
      </c>
      <c r="B60" s="114" t="s">
        <v>2693</v>
      </c>
      <c r="C60" s="116" t="s">
        <v>32</v>
      </c>
      <c r="D60" s="113" t="s">
        <v>2703</v>
      </c>
      <c r="E60" s="113" t="s">
        <v>2704</v>
      </c>
      <c r="F60" s="113" t="s">
        <v>2705</v>
      </c>
      <c r="G60" s="148">
        <f t="shared" si="3"/>
        <v>25.8</v>
      </c>
      <c r="H60" s="114" t="s">
        <v>2711</v>
      </c>
      <c r="I60" s="113" t="s">
        <v>220</v>
      </c>
      <c r="J60" s="113" t="s">
        <v>488</v>
      </c>
      <c r="K60" s="115">
        <v>48000000</v>
      </c>
      <c r="L60" s="65" t="s">
        <v>1148</v>
      </c>
      <c r="M60" s="67">
        <v>1</v>
      </c>
      <c r="N60" s="65" t="s">
        <v>2634</v>
      </c>
      <c r="O60" s="116" t="s">
        <v>1148</v>
      </c>
      <c r="P60" s="79"/>
    </row>
    <row r="61" spans="1:16" s="7" customFormat="1" ht="24.75" customHeight="1" outlineLevel="1" x14ac:dyDescent="0.25">
      <c r="A61" s="133">
        <v>14</v>
      </c>
      <c r="B61" s="114" t="s">
        <v>2693</v>
      </c>
      <c r="C61" s="116" t="s">
        <v>32</v>
      </c>
      <c r="D61" s="113" t="s">
        <v>2703</v>
      </c>
      <c r="E61" s="113" t="s">
        <v>2704</v>
      </c>
      <c r="F61" s="113" t="s">
        <v>2705</v>
      </c>
      <c r="G61" s="148">
        <f t="shared" si="3"/>
        <v>25.8</v>
      </c>
      <c r="H61" s="114" t="s">
        <v>2711</v>
      </c>
      <c r="I61" s="113" t="s">
        <v>220</v>
      </c>
      <c r="J61" s="113" t="s">
        <v>496</v>
      </c>
      <c r="K61" s="115">
        <v>48000000</v>
      </c>
      <c r="L61" s="65" t="s">
        <v>1148</v>
      </c>
      <c r="M61" s="67">
        <v>1</v>
      </c>
      <c r="N61" s="65" t="s">
        <v>2634</v>
      </c>
      <c r="O61" s="116" t="s">
        <v>1148</v>
      </c>
      <c r="P61" s="79"/>
    </row>
    <row r="62" spans="1:16" s="7" customFormat="1" ht="24.75" customHeight="1" outlineLevel="1" x14ac:dyDescent="0.25">
      <c r="A62" s="133">
        <v>15</v>
      </c>
      <c r="B62" s="114" t="s">
        <v>2693</v>
      </c>
      <c r="C62" s="116" t="s">
        <v>32</v>
      </c>
      <c r="D62" s="113" t="s">
        <v>2703</v>
      </c>
      <c r="E62" s="113" t="s">
        <v>2704</v>
      </c>
      <c r="F62" s="113" t="s">
        <v>2705</v>
      </c>
      <c r="G62" s="148">
        <f t="shared" si="3"/>
        <v>25.8</v>
      </c>
      <c r="H62" s="114" t="s">
        <v>2711</v>
      </c>
      <c r="I62" s="113" t="s">
        <v>220</v>
      </c>
      <c r="J62" s="113" t="s">
        <v>511</v>
      </c>
      <c r="K62" s="115">
        <v>48000000</v>
      </c>
      <c r="L62" s="65" t="s">
        <v>1148</v>
      </c>
      <c r="M62" s="67">
        <v>1</v>
      </c>
      <c r="N62" s="65" t="s">
        <v>2634</v>
      </c>
      <c r="O62" s="116" t="s">
        <v>1148</v>
      </c>
      <c r="P62" s="79"/>
    </row>
    <row r="63" spans="1:16" s="7" customFormat="1" ht="24.75" customHeight="1" outlineLevel="1" x14ac:dyDescent="0.25">
      <c r="A63" s="133">
        <v>16</v>
      </c>
      <c r="B63" s="114" t="s">
        <v>2693</v>
      </c>
      <c r="C63" s="116" t="s">
        <v>32</v>
      </c>
      <c r="D63" s="113" t="s">
        <v>2706</v>
      </c>
      <c r="E63" s="113" t="s">
        <v>2707</v>
      </c>
      <c r="F63" s="113" t="s">
        <v>2708</v>
      </c>
      <c r="G63" s="148">
        <f t="shared" si="3"/>
        <v>26.366666666666667</v>
      </c>
      <c r="H63" s="114" t="s">
        <v>2711</v>
      </c>
      <c r="I63" s="113" t="s">
        <v>220</v>
      </c>
      <c r="J63" s="113" t="s">
        <v>488</v>
      </c>
      <c r="K63" s="115">
        <v>43000000</v>
      </c>
      <c r="L63" s="65" t="s">
        <v>1148</v>
      </c>
      <c r="M63" s="67">
        <v>1</v>
      </c>
      <c r="N63" s="65" t="s">
        <v>2634</v>
      </c>
      <c r="O63" s="116" t="s">
        <v>1148</v>
      </c>
      <c r="P63" s="79"/>
    </row>
    <row r="64" spans="1:16" s="7" customFormat="1" ht="24.75" customHeight="1" outlineLevel="1" x14ac:dyDescent="0.25">
      <c r="A64" s="133">
        <v>17</v>
      </c>
      <c r="B64" s="114" t="s">
        <v>2693</v>
      </c>
      <c r="C64" s="116" t="s">
        <v>32</v>
      </c>
      <c r="D64" s="113" t="s">
        <v>2706</v>
      </c>
      <c r="E64" s="113" t="s">
        <v>2707</v>
      </c>
      <c r="F64" s="113" t="s">
        <v>2708</v>
      </c>
      <c r="G64" s="148">
        <f t="shared" si="3"/>
        <v>26.366666666666667</v>
      </c>
      <c r="H64" s="114" t="s">
        <v>2711</v>
      </c>
      <c r="I64" s="113" t="s">
        <v>220</v>
      </c>
      <c r="J64" s="113" t="s">
        <v>496</v>
      </c>
      <c r="K64" s="115">
        <v>43000000</v>
      </c>
      <c r="L64" s="65" t="s">
        <v>1148</v>
      </c>
      <c r="M64" s="67">
        <v>1</v>
      </c>
      <c r="N64" s="65" t="s">
        <v>2634</v>
      </c>
      <c r="O64" s="116" t="s">
        <v>1148</v>
      </c>
      <c r="P64" s="79"/>
    </row>
    <row r="65" spans="1:16" s="7" customFormat="1" ht="24.75" customHeight="1" outlineLevel="1" x14ac:dyDescent="0.25">
      <c r="A65" s="133">
        <v>18</v>
      </c>
      <c r="B65" s="114" t="s">
        <v>2693</v>
      </c>
      <c r="C65" s="116" t="s">
        <v>31</v>
      </c>
      <c r="D65" s="113" t="s">
        <v>2706</v>
      </c>
      <c r="E65" s="113" t="s">
        <v>2707</v>
      </c>
      <c r="F65" s="113" t="s">
        <v>2708</v>
      </c>
      <c r="G65" s="148">
        <f t="shared" si="3"/>
        <v>26.366666666666667</v>
      </c>
      <c r="H65" s="114" t="s">
        <v>2711</v>
      </c>
      <c r="I65" s="113" t="s">
        <v>220</v>
      </c>
      <c r="J65" s="113" t="s">
        <v>511</v>
      </c>
      <c r="K65" s="115">
        <v>43000000</v>
      </c>
      <c r="L65" s="65" t="s">
        <v>1148</v>
      </c>
      <c r="M65" s="67">
        <v>1</v>
      </c>
      <c r="N65" s="65" t="s">
        <v>2634</v>
      </c>
      <c r="O65" s="116" t="s">
        <v>1148</v>
      </c>
      <c r="P65" s="79"/>
    </row>
    <row r="66" spans="1:16" s="7" customFormat="1" ht="24.75" customHeight="1" outlineLevel="1" x14ac:dyDescent="0.25">
      <c r="A66" s="133">
        <v>19</v>
      </c>
      <c r="B66" s="64"/>
      <c r="C66" s="65"/>
      <c r="D66" s="63"/>
      <c r="E66" s="134"/>
      <c r="F66" s="134"/>
      <c r="G66" s="148"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8"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8"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8"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8"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8"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8"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8"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8"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8"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8"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8"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8"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2684</v>
      </c>
      <c r="E114" s="165">
        <v>43885</v>
      </c>
      <c r="F114" s="165">
        <v>44196</v>
      </c>
      <c r="G114" s="148">
        <f>IF(AND(E114&lt;&gt;"",F114&lt;&gt;""),((F114-E114)/30),"")</f>
        <v>10.366666666666667</v>
      </c>
      <c r="H114" s="114" t="s">
        <v>2689</v>
      </c>
      <c r="I114" s="113" t="s">
        <v>220</v>
      </c>
      <c r="J114" s="113" t="s">
        <v>491</v>
      </c>
      <c r="K114" s="68">
        <v>2229116196</v>
      </c>
      <c r="L114" s="100">
        <f>+IF(AND(K114&gt;0,O114="Ejecución"),(K114/877802)*Tabla28[[#This Row],[% participación]],IF(AND(K114&gt;0,O114&lt;&gt;"Ejecución"),"-",""))</f>
        <v>2539.4293884042186</v>
      </c>
      <c r="M114" s="116" t="s">
        <v>1148</v>
      </c>
      <c r="N114" s="161">
        <v>1</v>
      </c>
      <c r="O114" s="150" t="s">
        <v>1150</v>
      </c>
      <c r="P114" s="78"/>
    </row>
    <row r="115" spans="1:16" s="6" customFormat="1" ht="24.75" customHeight="1" x14ac:dyDescent="0.25">
      <c r="A115" s="132">
        <v>2</v>
      </c>
      <c r="B115" s="149" t="s">
        <v>2664</v>
      </c>
      <c r="C115" s="151" t="s">
        <v>31</v>
      </c>
      <c r="D115" s="113" t="s">
        <v>2685</v>
      </c>
      <c r="E115" s="165">
        <v>43885</v>
      </c>
      <c r="F115" s="165">
        <v>44196</v>
      </c>
      <c r="G115" s="148">
        <f t="shared" ref="G115:G116" si="4">IF(AND(E115&lt;&gt;"",F115&lt;&gt;""),((F115-E115)/30),"")</f>
        <v>10.366666666666667</v>
      </c>
      <c r="H115" s="114" t="s">
        <v>2689</v>
      </c>
      <c r="I115" s="113" t="s">
        <v>220</v>
      </c>
      <c r="J115" s="113" t="s">
        <v>496</v>
      </c>
      <c r="K115" s="68">
        <v>3484214747</v>
      </c>
      <c r="L115" s="100">
        <f>+IF(AND(K115&gt;0,O115="Ejecución"),(K115/877802)*Tabla28[[#This Row],[% participación]],IF(AND(K115&gt;0,O115&lt;&gt;"Ejecución"),"-",""))</f>
        <v>3969.2490413555674</v>
      </c>
      <c r="M115" s="65" t="s">
        <v>1148</v>
      </c>
      <c r="N115" s="161">
        <f>+IF(M118="No",1,IF(M118="Si","Ingrese %",""))</f>
        <v>1</v>
      </c>
      <c r="O115" s="150" t="s">
        <v>1150</v>
      </c>
      <c r="P115" s="78"/>
    </row>
    <row r="116" spans="1:16" s="6" customFormat="1" ht="24.75" customHeight="1" x14ac:dyDescent="0.25">
      <c r="A116" s="132">
        <v>3</v>
      </c>
      <c r="B116" s="149" t="s">
        <v>2664</v>
      </c>
      <c r="C116" s="151" t="s">
        <v>31</v>
      </c>
      <c r="D116" s="113" t="s">
        <v>2686</v>
      </c>
      <c r="E116" s="165">
        <v>43885</v>
      </c>
      <c r="F116" s="165">
        <v>44196</v>
      </c>
      <c r="G116" s="148">
        <f t="shared" si="4"/>
        <v>10.366666666666667</v>
      </c>
      <c r="H116" s="114" t="s">
        <v>2690</v>
      </c>
      <c r="I116" s="113" t="s">
        <v>220</v>
      </c>
      <c r="J116" s="113" t="s">
        <v>488</v>
      </c>
      <c r="K116" s="68">
        <v>3332220218</v>
      </c>
      <c r="L116" s="100">
        <f>+IF(AND(K116&gt;0,O116="Ejecución"),(K116/877802)*Tabla28[[#This Row],[% participación]],IF(AND(K116&gt;0,O116&lt;&gt;"Ejecución"),"-",""))</f>
        <v>3796.0954953394958</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2687</v>
      </c>
      <c r="E117" s="165">
        <v>43885</v>
      </c>
      <c r="F117" s="165">
        <v>44196</v>
      </c>
      <c r="G117" s="148">
        <f t="shared" ref="G117:G159" si="5">IF(AND(E117&lt;&gt;"",F117&lt;&gt;""),((F117-E117)/30),"")</f>
        <v>10.366666666666667</v>
      </c>
      <c r="H117" s="114" t="s">
        <v>2691</v>
      </c>
      <c r="I117" s="113" t="s">
        <v>220</v>
      </c>
      <c r="J117" s="113" t="s">
        <v>502</v>
      </c>
      <c r="K117" s="68">
        <v>2462449517</v>
      </c>
      <c r="L117" s="100">
        <f>+IF(AND(K117&gt;0,O117="Ejecución"),(K117/877802)*Tabla28[[#This Row],[% participación]],IF(AND(K117&gt;0,O117&lt;&gt;"Ejecución"),"-",""))</f>
        <v>2805.2448240035906</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2688</v>
      </c>
      <c r="E118" s="165">
        <v>44067</v>
      </c>
      <c r="F118" s="165">
        <v>44180</v>
      </c>
      <c r="G118" s="148">
        <f t="shared" si="5"/>
        <v>3.7666666666666666</v>
      </c>
      <c r="H118" s="114" t="s">
        <v>2692</v>
      </c>
      <c r="I118" s="113" t="s">
        <v>220</v>
      </c>
      <c r="J118" s="113" t="s">
        <v>500</v>
      </c>
      <c r="K118" s="68">
        <v>487627000</v>
      </c>
      <c r="L118" s="100">
        <f>+IF(AND(K118&gt;0,O118="Ejecución"),(K118/877802)*Tabla28[[#This Row],[% participación]],IF(AND(K118&gt;0,O118&lt;&gt;"Ejecución"),"-",""))</f>
        <v>555.50910114125963</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2678</v>
      </c>
      <c r="E119" s="134">
        <v>44176</v>
      </c>
      <c r="F119" s="134">
        <v>44773</v>
      </c>
      <c r="G119" s="148">
        <f t="shared" si="5"/>
        <v>19.899999999999999</v>
      </c>
      <c r="H119" s="114" t="s">
        <v>2679</v>
      </c>
      <c r="I119" s="113" t="s">
        <v>220</v>
      </c>
      <c r="J119" s="113" t="s">
        <v>488</v>
      </c>
      <c r="K119" s="115">
        <v>4567451892</v>
      </c>
      <c r="L119" s="100">
        <f>+IF(AND(K119&gt;0,O119="Ejecución"),(K119/877802)*Tabla28[[#This Row],[% participación]],IF(AND(K119&gt;0,O119&lt;&gt;"Ejecución"),"-",""))</f>
        <v>5203.2826218213222</v>
      </c>
      <c r="M119" s="65" t="s">
        <v>1148</v>
      </c>
      <c r="N119" s="161">
        <f t="shared" si="6"/>
        <v>1</v>
      </c>
      <c r="O119" s="150" t="s">
        <v>1150</v>
      </c>
      <c r="P119" s="79"/>
    </row>
    <row r="120" spans="1:16" s="7" customFormat="1" ht="24.75" customHeight="1" outlineLevel="1" x14ac:dyDescent="0.25">
      <c r="A120" s="133">
        <v>7</v>
      </c>
      <c r="B120" s="149" t="s">
        <v>2664</v>
      </c>
      <c r="C120" s="151" t="s">
        <v>31</v>
      </c>
      <c r="D120" s="63"/>
      <c r="E120" s="134"/>
      <c r="F120" s="134"/>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3">
        <v>8</v>
      </c>
      <c r="B121" s="149" t="s">
        <v>2664</v>
      </c>
      <c r="C121" s="151" t="s">
        <v>31</v>
      </c>
      <c r="D121" s="63"/>
      <c r="E121" s="134"/>
      <c r="F121" s="134"/>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3">
        <v>9</v>
      </c>
      <c r="B122" s="149" t="s">
        <v>2664</v>
      </c>
      <c r="C122" s="151" t="s">
        <v>31</v>
      </c>
      <c r="D122" s="63"/>
      <c r="E122" s="134"/>
      <c r="F122" s="134"/>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3">
        <v>10</v>
      </c>
      <c r="B123" s="149" t="s">
        <v>2664</v>
      </c>
      <c r="C123" s="151" t="s">
        <v>31</v>
      </c>
      <c r="D123" s="63"/>
      <c r="E123" s="134"/>
      <c r="F123" s="134"/>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3">
        <v>11</v>
      </c>
      <c r="B124" s="149" t="s">
        <v>2664</v>
      </c>
      <c r="C124" s="151" t="s">
        <v>31</v>
      </c>
      <c r="D124" s="63"/>
      <c r="E124" s="134"/>
      <c r="F124" s="134"/>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3">
        <v>12</v>
      </c>
      <c r="B125" s="149" t="s">
        <v>2664</v>
      </c>
      <c r="C125" s="151" t="s">
        <v>31</v>
      </c>
      <c r="D125" s="63"/>
      <c r="E125" s="134"/>
      <c r="F125" s="134"/>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5"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2"/>
      <c r="Z178" s="153" t="str">
        <f>IF(Y178&gt;0,SUM(E180+Y178),"")</f>
        <v/>
      </c>
      <c r="AA178" s="19"/>
      <c r="AB178" s="19"/>
    </row>
    <row r="179" spans="1:28" ht="23.25" x14ac:dyDescent="0.25">
      <c r="A179" s="9"/>
      <c r="B179" s="214" t="s">
        <v>2668</v>
      </c>
      <c r="C179" s="214"/>
      <c r="D179" s="214"/>
      <c r="E179" s="159">
        <v>0.02</v>
      </c>
      <c r="F179" s="158">
        <v>0.02</v>
      </c>
      <c r="G179" s="153">
        <f>IF(F179&gt;0,SUM(E179+F179),"")</f>
        <v>0.04</v>
      </c>
      <c r="H179" s="5"/>
      <c r="I179" s="214" t="s">
        <v>2670</v>
      </c>
      <c r="J179" s="214"/>
      <c r="K179" s="214"/>
      <c r="L179" s="214"/>
      <c r="M179" s="160">
        <v>0.02</v>
      </c>
      <c r="O179" s="8"/>
      <c r="Q179" s="19"/>
      <c r="R179" s="147">
        <f>IF(M179&gt;0,SUM(L179+M179),"")</f>
        <v>0.02</v>
      </c>
      <c r="T179" s="19"/>
      <c r="U179" s="170" t="s">
        <v>1166</v>
      </c>
      <c r="V179" s="170"/>
      <c r="W179" s="170"/>
      <c r="X179" s="24">
        <v>0.02</v>
      </c>
      <c r="Y179" s="152"/>
      <c r="Z179" s="153" t="str">
        <f>IF(Y179&gt;0,SUM(E181+Y179),"")</f>
        <v/>
      </c>
      <c r="AA179" s="19"/>
      <c r="AB179" s="19"/>
    </row>
    <row r="180" spans="1:28" ht="23.25" hidden="1" x14ac:dyDescent="0.25">
      <c r="A180" s="9"/>
      <c r="B180" s="194"/>
      <c r="C180" s="194"/>
      <c r="D180" s="194"/>
      <c r="E180" s="157"/>
      <c r="H180" s="5"/>
      <c r="I180" s="194"/>
      <c r="J180" s="194"/>
      <c r="K180" s="194"/>
      <c r="L180" s="194"/>
      <c r="M180" s="5"/>
      <c r="O180" s="8"/>
      <c r="Q180" s="19"/>
      <c r="R180" s="147" t="str">
        <f>IF(S180&gt;0,SUM(L180+S180),"")</f>
        <v/>
      </c>
      <c r="S180" s="152"/>
      <c r="T180" s="19"/>
      <c r="U180" s="170" t="s">
        <v>1167</v>
      </c>
      <c r="V180" s="170"/>
      <c r="W180" s="170"/>
      <c r="X180" s="24">
        <v>0.03</v>
      </c>
      <c r="Y180" s="152"/>
      <c r="Z180" s="153" t="str">
        <f>IF(Y180&gt;0,SUM(E182+Y180),"")</f>
        <v/>
      </c>
      <c r="AA180" s="19"/>
      <c r="AB180" s="19"/>
    </row>
    <row r="181" spans="1:28" ht="23.25" hidden="1" x14ac:dyDescent="0.25">
      <c r="A181" s="9"/>
      <c r="B181" s="194"/>
      <c r="C181" s="194"/>
      <c r="D181" s="194"/>
      <c r="E181" s="157"/>
      <c r="H181" s="5"/>
      <c r="I181" s="194"/>
      <c r="J181" s="194"/>
      <c r="K181" s="194"/>
      <c r="L181" s="194"/>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4"/>
      <c r="C182" s="194"/>
      <c r="D182" s="194"/>
      <c r="E182" s="157"/>
      <c r="H182" s="5"/>
      <c r="I182" s="194"/>
      <c r="J182" s="194"/>
      <c r="K182" s="194"/>
      <c r="L182" s="194"/>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0.04</v>
      </c>
      <c r="D185" s="91" t="s">
        <v>2628</v>
      </c>
      <c r="E185" s="94">
        <f>+(C185*SUM(K20:K35))</f>
        <v>197865308.36000001</v>
      </c>
      <c r="F185" s="92"/>
      <c r="G185" s="93"/>
      <c r="H185" s="88"/>
      <c r="I185" s="90" t="s">
        <v>2627</v>
      </c>
      <c r="J185" s="154">
        <f>+SUM(M179:M183)</f>
        <v>0.02</v>
      </c>
      <c r="K185" s="195" t="s">
        <v>2628</v>
      </c>
      <c r="L185" s="195"/>
      <c r="M185" s="94">
        <f>+J185*(SUM(K20:K35))</f>
        <v>98932654.180000007</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9" t="s">
        <v>2636</v>
      </c>
      <c r="C192" s="229"/>
      <c r="E192" s="5" t="s">
        <v>20</v>
      </c>
      <c r="H192" s="26" t="s">
        <v>24</v>
      </c>
      <c r="J192" s="5" t="s">
        <v>2637</v>
      </c>
      <c r="K192" s="5"/>
      <c r="M192" s="5"/>
      <c r="N192" s="5"/>
      <c r="O192" s="8"/>
      <c r="Q192" s="142"/>
      <c r="R192" s="143"/>
      <c r="S192" s="143"/>
      <c r="T192" s="142"/>
    </row>
    <row r="193" spans="1:18" x14ac:dyDescent="0.25">
      <c r="A193" s="9"/>
      <c r="C193" s="166">
        <v>41226</v>
      </c>
      <c r="D193" s="5"/>
      <c r="E193" s="167">
        <v>2658</v>
      </c>
      <c r="F193" s="5"/>
      <c r="G193" s="5"/>
      <c r="H193" s="167" t="s">
        <v>2680</v>
      </c>
      <c r="J193" s="5"/>
      <c r="K193" s="166">
        <v>41277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36" t="s">
        <v>2683</v>
      </c>
      <c r="L211" s="21"/>
      <c r="M211" s="21"/>
      <c r="N211" s="21"/>
      <c r="O211" s="8"/>
    </row>
    <row r="212" spans="1:15" x14ac:dyDescent="0.25">
      <c r="A212" s="9"/>
      <c r="B212" s="27" t="s">
        <v>2619</v>
      </c>
      <c r="C212" s="168" t="s">
        <v>2681</v>
      </c>
      <c r="D212" s="21"/>
      <c r="G212" s="27" t="s">
        <v>2621</v>
      </c>
      <c r="H212" s="169">
        <v>7662242</v>
      </c>
      <c r="J212" s="27" t="s">
        <v>2623</v>
      </c>
      <c r="K212" s="168"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PC-03</cp:lastModifiedBy>
  <cp:lastPrinted>2020-11-20T15:12:35Z</cp:lastPrinted>
  <dcterms:created xsi:type="dcterms:W3CDTF">2020-10-14T21:57:42Z</dcterms:created>
  <dcterms:modified xsi:type="dcterms:W3CDTF">2020-12-29T13:53:18Z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