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Gabriela\Desktop\MANIFESTACION DE INTERES\"/>
    </mc:Choice>
  </mc:AlternateContent>
  <xr:revisionPtr revIDLastSave="0" documentId="13_ncr:1_{99D4BBA2-70AF-4BFA-BAA0-FC9990C0D19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275" yWindow="345" windowWidth="15570" windowHeight="152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<sst xmlns="http://schemas.openxmlformats.org/spreadsheetml/2006/main" count="3189" uniqueCount="2706">
  <si>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</si>
  <si>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</si>
  <si>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</si>
  <si>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</si>
  <si>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</si>
  <si>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</si>
  <si>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</si>
  <si>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</si>
  <si>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</si>
  <si>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</si>
  <si>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</si>
  <si>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</si>
  <si>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</si>
  <si>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</si>
  <si>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</si>
  <si>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</si>
  <si>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</si>
  <si>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</si>
  <si>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</si>
  <si>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</si>
  <si>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</si>
  <si>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</si>
  <si>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</si>
  <si>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</si>
  <si>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</si>
  <si>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</si>
  <si>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</si>
  <si>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</si>
  <si>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</si>
  <si>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</si>
  <si>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</si>
  <si>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</si>
  <si>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</si>
  <si>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</si>
  <si>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</si>
  <si>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</si>
  <si>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</si>
  <si>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</si>
  <si>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</si>
  <si>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</si>
  <si>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</si>
  <si>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</si>
  <si>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</si>
  <si>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</si>
  <si>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</si>
  <si>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</si>
  <si>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</si>
  <si>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</si>
  <si>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</si>
  <si>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</si>
  <si>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</si>
  <si>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</si>
  <si>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</si>
  <si>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</si>
  <si>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</si>
  <si>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</si>
  <si>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</si>
  <si>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</si>
  <si>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</si>
  <si>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</si>
  <si>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</si>
  <si>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</si>
  <si>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</si>
  <si>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</si>
  <si>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</si>
  <si>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</si>
  <si>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</si>
  <si>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</si>
  <si>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</si>
  <si>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</si>
  <si>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</si>
  <si>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</si>
  <si>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</si>
  <si>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</si>
  <si>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</si>
  <si>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</si>
  <si>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</si>
  <si>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</si>
  <si>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</si>
  <si>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</si>
  <si>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</si>
  <si>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</si>
  <si>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</si>
  <si>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</si>
  <si>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</si>
  <si>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</si>
  <si>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</si>
  <si>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</si>
  <si>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</si>
  <si>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</si>
  <si>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</si>
  <si>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</si>
  <si>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</si>
  <si>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</si>
  <si>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</si>
  <si>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</si>
  <si>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</si>
  <si>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</si>
  <si>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</si>
  <si>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</si>
  <si>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</si>
  <si>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</si>
  <si>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</si>
  <si>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</si>
  <si>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</si>
  <si>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</si>
  <si>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</si>
  <si>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</si>
  <si>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</si>
  <si>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</si>
  <si>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</si>
  <si>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</si>
  <si>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</si>
  <si>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</si>
  <si>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</si>
  <si>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</si>
  <si>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</si>
  <si>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</si>
  <si>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</si>
  <si>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</si>
  <si>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</si>
  <si>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</si>
  <si>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</si>
  <si>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</si>
  <si>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</si>
  <si>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</si>
  <si>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</si>
  <si>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</si>
  <si>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</si>
  <si>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</si>
  <si>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</si>
  <si>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</si>
  <si>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</si>
  <si>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</si>
  <si>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</si>
  <si>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</si>
  <si>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</si>
  <si>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</si>
  <si>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</si>
  <si>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</si>
  <si>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</si>
  <si>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</si>
  <si>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</si>
  <si>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</si>
  <si>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</si>
  <si>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</si>
  <si>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</si>
  <si>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</si>
  <si>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</si>
  <si>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</si>
  <si>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</si>
  <si>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</si>
  <si>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</si>
  <si>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</si>
  <si>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</si>
  <si>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</si>
  <si>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</si>
  <si>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</si>
  <si>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</si>
  <si>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</si>
  <si>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</si>
  <si>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</si>
  <si>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</si>
  <si>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</si>
  <si>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</si>
  <si>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</si>
  <si>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</si>
  <si>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</si>
  <si>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</si>
  <si>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</si>
  <si>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</si>
  <si>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</si>
  <si>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</si>
  <si>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</si>
  <si>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</si>
  <si>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</si>
  <si>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</si>
  <si>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</si>
  <si>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</si>
  <si>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</si>
  <si>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</si>
  <si>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</si>
  <si>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</si>
  <si>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</si>
  <si>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</si>
  <si>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</si>
  <si>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</si>
  <si>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</si>
  <si>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</si>
  <si>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</si>
  <si>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</si>
  <si>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</si>
  <si>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</si>
  <si>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</si>
  <si>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</si>
  <si>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</si>
  <si>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</si>
  <si>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</si>
  <si>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</si>
  <si>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</si>
  <si>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</si>
  <si>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</si>
  <si>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</si>
  <si>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</si>
  <si>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</si>
  <si>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</si>
  <si>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</si>
  <si>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</si>
  <si>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</si>
  <si>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</si>
  <si>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</si>
  <si>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</si>
  <si>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</si>
  <si>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</si>
  <si>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</si>
  <si>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</si>
  <si>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</si>
  <si>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</si>
  <si>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</si>
  <si>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</si>
  <si>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</si>
  <si>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</si>
  <si>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</si>
  <si>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</si>
  <si>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</si>
  <si>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</si>
  <si>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</si>
  <si>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</si>
  <si>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</si>
  <si>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</si>
  <si>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</si>
  <si>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</si>
  <si>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</si>
  <si>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</si>
  <si>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</si>
  <si>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</si>
  <si>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</si>
  <si>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</si>
  <si>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</si>
  <si>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</si>
  <si>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</si>
  <si>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</si>
  <si>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</si>
  <si>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</si>
  <si>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</si>
  <si>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</si>
  <si>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</si>
  <si>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</si>
  <si>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</si>
  <si>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</si>
  <si>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</si>
  <si>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</si>
  <si>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</si>
  <si>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</si>
  <si>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</si>
  <si>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</si>
  <si>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</si>
  <si>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</si>
  <si>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</si>
  <si>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</si>
  <si>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</si>
  <si>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</si>
  <si>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</si>
  <si>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</si>
  <si>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</si>
  <si>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</si>
  <si>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</si>
  <si>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</si>
  <si>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</si>
  <si>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</si>
  <si>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</si>
  <si>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</si>
  <si>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</si>
  <si>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</si>
  <si>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</si>
  <si>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</si>
  <si>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</si>
  <si>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</si>
  <si>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</si>
  <si>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</si>
  <si>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</si>
  <si>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</si>
  <si>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</si>
  <si>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</si>
  <si>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</si>
  <si>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</si>
  <si>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</si>
  <si>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</si>
  <si>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</si>
  <si>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</si>
  <si>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</si>
  <si>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</si>
  <si>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</si>
  <si>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</si>
  <si>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</si>
  <si>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</si>
  <si>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</si>
  <si>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</si>
  <si>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</si>
  <si>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</si>
  <si>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</si>
  <si>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</si>
  <si>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</si>
  <si>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</si>
  <si>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</si>
  <si>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</si>
  <si>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</si>
  <si>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</si>
  <si>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</si>
  <si>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</si>
  <si>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</si>
  <si>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</si>
  <si>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</si>
  <si>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</si>
  <si>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</si>
  <si>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</si>
  <si>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</si>
  <si>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</si>
  <si>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</si>
  <si>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</si>
  <si>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</si>
  <si>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</si>
  <si>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</si>
  <si>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</si>
  <si>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</si>
  <si>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</si>
  <si>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</si>
  <si>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</si>
  <si>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</si>
  <si>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</si>
  <si>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</si>
  <si>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</si>
  <si>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</si>
  <si>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</si>
  <si>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</si>
  <si>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</si>
  <si>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</si>
  <si>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</si>
  <si>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</si>
  <si>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</si>
  <si>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</si>
  <si>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</si>
  <si>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</si>
  <si>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</si>
  <si>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</si>
  <si>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</si>
  <si>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</si>
  <si>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</si>
  <si>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</si>
  <si>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</si>
  <si>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</si>
  <si>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</si>
  <si>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</si>
  <si>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</si>
  <si>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</si>
  <si>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</si>
  <si>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</si>
  <si>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</si>
  <si>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</si>
  <si>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</si>
  <si>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</si>
  <si>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</si>
  <si>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</si>
  <si>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</si>
  <si>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</si>
  <si>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</si>
  <si>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</si>
  <si>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</si>
  <si>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</si>
  <si>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</si>
  <si>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</si>
  <si>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</si>
  <si>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</si>
  <si>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</si>
  <si>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</si>
  <si>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</si>
  <si>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</si>
  <si>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</si>
  <si>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</si>
  <si>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</si>
  <si>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</si>
  <si>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</si>
  <si>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</si>
  <si>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</si>
  <si>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</si>
  <si>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</si>
  <si>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</si>
  <si>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</si>
  <si>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</si>
  <si>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</si>
  <si>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</si>
  <si>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</si>
  <si>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</si>
  <si>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</si>
  <si>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</si>
  <si>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</si>
  <si>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</si>
  <si>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</si>
  <si>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</si>
  <si>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</si>
  <si>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</si>
  <si>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</si>
  <si>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</si>
  <si>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</si>
  <si>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</si>
  <si>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</si>
  <si>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</si>
  <si>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</si>
  <si>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</si>
  <si>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</si>
  <si>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</si>
  <si>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</si>
  <si>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</si>
  <si>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</si>
  <si>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</si>
  <si>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</si>
  <si>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</si>
  <si>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</si>
  <si>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</si>
  <si>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</si>
  <si>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</si>
  <si>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</si>
  <si>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</si>
  <si>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</si>
  <si>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</si>
  <si>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</si>
  <si>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</si>
  <si>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</si>
  <si>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</si>
  <si>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</si>
  <si>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</si>
  <si>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</si>
  <si>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</si>
  <si>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</si>
  <si>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</si>
  <si>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</si>
  <si>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</si>
  <si>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</si>
  <si>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</si>
  <si>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</si>
  <si>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</si>
  <si>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</si>
  <si>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</si>
  <si>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</si>
  <si>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</si>
  <si>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</si>
  <si>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</si>
  <si>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</si>
  <si>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</si>
  <si>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</si>
  <si>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</si>
  <si>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</si>
  <si>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</si>
  <si>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</si>
  <si>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</si>
  <si>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</si>
  <si>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</si>
  <si>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</si>
  <si>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</si>
  <si>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</si>
  <si>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</si>
  <si>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</si>
  <si>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</si>
  <si>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</si>
  <si>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</si>
  <si>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</si>
  <si>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</si>
  <si>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</si>
  <si>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</si>
  <si>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</si>
  <si>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</si>
  <si>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</si>
  <si>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</si>
  <si>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</si>
  <si>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</si>
  <si>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</si>
  <si>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</si>
  <si>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</si>
  <si>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</si>
  <si>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</si>
  <si>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</si>
  <si>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</si>
  <si>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</si>
  <si>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</si>
  <si>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</si>
  <si>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</si>
  <si>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</si>
  <si>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</si>
  <si>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</si>
  <si>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</si>
  <si>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</si>
  <si>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</si>
  <si>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</si>
  <si>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</si>
  <si>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</si>
  <si>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</si>
  <si>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</si>
  <si>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</si>
  <si>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</si>
  <si>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</si>
  <si>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</si>
  <si>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</si>
  <si>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</si>
  <si>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</si>
  <si>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</si>
  <si>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</si>
  <si>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</si>
  <si>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</si>
  <si>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</si>
  <si>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</si>
  <si>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</si>
  <si>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</si>
  <si>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</si>
  <si>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</si>
  <si>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</si>
  <si>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</si>
  <si>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</si>
  <si>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</si>
  <si>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</si>
  <si>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</si>
  <si>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</si>
  <si>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</si>
  <si>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</si>
  <si>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</si>
  <si>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</si>
  <si>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</si>
  <si>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</si>
  <si>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</si>
  <si>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</si>
  <si>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</si>
  <si>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</si>
  <si>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</si>
  <si>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</si>
  <si>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</si>
  <si>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</si>
  <si>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</si>
  <si>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</si>
  <si>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</si>
  <si>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</si>
  <si>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</si>
  <si>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</si>
  <si>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</si>
  <si>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</si>
  <si>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</si>
  <si>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</si>
  <si>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</si>
  <si>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</si>
  <si>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</si>
  <si>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</si>
  <si>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</si>
  <si>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</si>
  <si>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</si>
  <si>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</si>
  <si>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</si>
  <si>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</si>
  <si>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</si>
  <si>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</si>
  <si>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</si>
  <si>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</si>
  <si>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</si>
  <si>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</si>
  <si>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</si>
  <si>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</si>
  <si>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</si>
  <si>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</si>
  <si>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</si>
  <si>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</si>
  <si>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</si>
  <si>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</si>
  <si>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</si>
  <si>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</si>
  <si>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</si>
  <si>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</si>
  <si>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</si>
  <si>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</si>
  <si>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</si>
  <si>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</si>
  <si>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</si>
  <si>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</si>
  <si>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</si>
  <si>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</si>
  <si>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</si>
  <si>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</si>
  <si>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</si>
  <si>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</si>
  <si>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</si>
  <si>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</si>
  <si>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</si>
  <si>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</si>
  <si>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</si>
  <si>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</si>
  <si>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</si>
  <si>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</si>
  <si>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</si>
  <si>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</si>
  <si>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</si>
  <si>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</si>
  <si>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</si>
  <si>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</si>
  <si>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</si>
  <si>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</si>
  <si>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</si>
  <si>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</si>
  <si>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</si>
  <si>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</si>
  <si>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</si>
  <si>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</si>
  <si>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</si>
  <si>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</si>
  <si>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</si>
  <si>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</si>
  <si>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</si>
  <si>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</si>
  <si>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</si>
  <si>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</si>
  <si>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</si>
  <si>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</si>
  <si>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</si>
  <si>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</si>
  <si>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</si>
  <si>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</si>
  <si>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</si>
  <si>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</si>
  <si>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</si>
  <si>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</si>
  <si>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</si>
  <si>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</si>
  <si>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</si>
  <si>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</si>
  <si>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</si>
  <si>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</si>
  <si>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</si>
  <si>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</si>
  <si>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</si>
  <si>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</si>
  <si>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</si>
  <si>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</si>
  <si>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</si>
  <si>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</si>
  <si>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</si>
  <si>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</si>
  <si>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</si>
  <si>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</si>
  <si>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</si>
  <si>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</si>
  <si>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</si>
  <si>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</si>
  <si>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</si>
  <si>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</si>
  <si>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</si>
  <si>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</si>
  <si>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</si>
  <si>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</si>
  <si>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</si>
  <si>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</si>
  <si>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</si>
  <si>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</si>
  <si>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</si>
  <si>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</si>
  <si>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</si>
  <si>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</si>
  <si>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</si>
  <si>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</si>
  <si>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</si>
  <si>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</si>
  <si>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</si>
  <si>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</si>
  <si>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</si>
  <si>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</si>
  <si>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</si>
  <si>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</si>
  <si>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</si>
  <si>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</si>
  <si>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</si>
  <si>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</si>
  <si>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</si>
  <si>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</si>
  <si>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</si>
  <si>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</si>
  <si>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</si>
  <si>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</si>
  <si>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</si>
  <si>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</si>
  <si>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</si>
  <si>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</si>
  <si>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</si>
  <si>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</si>
  <si>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</si>
  <si>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</si>
  <si>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</si>
  <si>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</si>
  <si>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</si>
  <si>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</si>
  <si>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</si>
  <si>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</si>
  <si>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</si>
  <si>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</si>
  <si>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</si>
  <si>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</si>
  <si>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</si>
  <si>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</si>
  <si>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</si>
  <si>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</si>
  <si>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</si>
  <si>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</si>
  <si>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</si>
  <si>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</si>
  <si>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</si>
  <si>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</si>
  <si>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</si>
  <si>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</si>
  <si>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</si>
  <si>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</si>
  <si>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</si>
  <si>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</si>
  <si>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</si>
  <si>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</si>
  <si>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</si>
  <si>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</si>
  <si>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</si>
  <si>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</si>
  <si>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</si>
  <si>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</si>
  <si>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</si>
  <si>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</si>
  <si>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</si>
  <si>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</si>
  <si>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</si>
  <si>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</si>
  <si>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</si>
  <si>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</si>
  <si>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</si>
  <si>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</si>
  <si>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</si>
  <si>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</si>
  <si>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</si>
  <si>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</si>
  <si>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</si>
  <si>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</si>
  <si>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</si>
  <si>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</si>
  <si>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</si>
  <si>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</si>
  <si>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</si>
  <si>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</si>
  <si>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</si>
  <si>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</si>
  <si>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</si>
  <si>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</si>
  <si>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</si>
  <si>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</si>
  <si>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</si>
  <si>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</si>
  <si>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</si>
  <si>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</si>
  <si>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</si>
  <si>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</si>
  <si>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</si>
  <si>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</si>
  <si>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</si>
  <si>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</si>
  <si>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</si>
  <si>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</si>
  <si>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</si>
  <si>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</si>
  <si>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</si>
  <si>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</si>
  <si>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</si>
  <si>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</si>
  <si>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</si>
  <si>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</si>
  <si>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</si>
  <si>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</si>
  <si>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</si>
  <si>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</si>
  <si>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</si>
  <si>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</si>
  <si>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</si>
  <si>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</si>
  <si>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</si>
  <si>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</si>
  <si>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</si>
  <si>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</si>
  <si>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</si>
  <si>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</si>
  <si>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</si>
  <si>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</si>
  <si>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</si>
  <si>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</si>
  <si>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</si>
  <si>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</si>
  <si>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</si>
  <si>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</si>
  <si>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</si>
  <si>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</si>
  <si>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</si>
  <si>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</si>
  <si>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</si>
  <si>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</si>
  <si>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</si>
  <si>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</si>
  <si>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</si>
  <si>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</si>
  <si>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</si>
  <si>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</si>
  <si>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</si>
  <si>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</si>
  <si>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</si>
  <si>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</si>
  <si>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</si>
  <si>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</si>
  <si>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</si>
  <si>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</si>
  <si>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</si>
  <si>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</si>
  <si>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</si>
  <si>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</si>
  <si>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</si>
  <si>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</si>
  <si>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</si>
  <si>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</si>
  <si>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</si>
  <si>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</si>
  <si>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</si>
  <si>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</si>
  <si>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</si>
  <si>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</si>
  <si>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</si>
  <si>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</si>
  <si>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</si>
  <si>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</si>
  <si>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</si>
  <si>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</si>
  <si>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</si>
  <si>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</si>
  <si>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</si>
  <si>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</si>
  <si>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</si>
  <si>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</si>
  <si>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</si>
  <si>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</si>
  <si>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</si>
  <si>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</si>
  <si>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</si>
  <si>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</si>
  <si>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</si>
  <si>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</si>
  <si>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</si>
  <si>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</si>
  <si>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</si>
  <si>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</si>
  <si>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</si>
  <si>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</si>
  <si>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</si>
  <si>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</si>
  <si>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</si>
  <si>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</si>
  <si>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</si>
  <si>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</si>
  <si>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</si>
  <si>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</si>
  <si>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</si>
  <si>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</si>
  <si>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</si>
  <si>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</si>
  <si>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</si>
  <si>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</si>
  <si>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</si>
  <si>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</si>
  <si>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</si>
  <si>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</si>
  <si>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</si>
  <si>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</si>
  <si>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</si>
  <si>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</si>
  <si>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</si>
  <si>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</si>
  <si>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</si>
  <si>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</si>
  <si>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</si>
  <si>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</si>
  <si>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</si>
  <si>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</si>
  <si>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</si>
  <si>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</si>
  <si>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</si>
  <si>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</si>
  <si>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</si>
  <si>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</si>
  <si>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</si>
  <si>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</si>
  <si>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</si>
  <si>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</si>
  <si>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</si>
  <si>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</si>
  <si>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</si>
  <si>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</si>
  <si>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</si>
  <si>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</si>
  <si>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</si>
  <si>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</si>
  <si>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</si>
  <si>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</si>
  <si>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</si>
  <si>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</si>
  <si>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</si>
  <si>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</si>
  <si>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</si>
  <si>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</si>
  <si>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</si>
  <si>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</si>
  <si>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</si>
  <si>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</si>
  <si>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</si>
  <si>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</si>
  <si>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</si>
  <si>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</si>
  <si>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</si>
  <si>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</si>
  <si>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</si>
  <si>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</si>
  <si>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</si>
  <si>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</si>
  <si>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</si>
  <si>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</si>
  <si>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</si>
  <si>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</si>
  <si>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</si>
  <si>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</si>
  <si>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</si>
  <si>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</si>
  <si>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</si>
  <si>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</si>
  <si>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</si>
  <si>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</si>
  <si>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</si>
  <si>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</si>
  <si>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</si>
  <si>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</si>
  <si>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</si>
  <si>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</si>
  <si>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</si>
  <si>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</si>
  <si>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</si>
  <si>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</si>
  <si>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</si>
  <si>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</si>
  <si>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</si>
  <si>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</si>
  <si>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</si>
  <si>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</si>
  <si>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</si>
  <si>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</si>
  <si>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</si>
  <si>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</si>
  <si>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</si>
  <si>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</si>
  <si>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</si>
  <si>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</si>
  <si>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</si>
  <si>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</si>
  <si>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</si>
  <si>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</si>
  <si>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</si>
  <si>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</si>
  <si>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</si>
  <si>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</si>
  <si>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</si>
  <si>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</si>
  <si>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</si>
  <si>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</si>
  <si>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</si>
  <si>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</si>
  <si>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</si>
  <si>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</si>
  <si>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</si>
  <si>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</si>
  <si>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</si>
  <si>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</si>
  <si>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</si>
  <si>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</si>
  <si>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</si>
  <si>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</si>
  <si>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</si>
  <si>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</si>
  <si>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</si>
  <si>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</si>
  <si>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</si>
  <si>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</si>
  <si>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</si>
  <si>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</si>
  <si>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</si>
  <si>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</si>
  <si>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</si>
  <si>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</si>
  <si>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</si>
  <si>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</si>
  <si>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</si>
  <si>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</si>
  <si>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</si>
  <si>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</si>
  <si>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</si>
  <si>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</si>
  <si>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</si>
  <si>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</si>
  <si>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</si>
  <si>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</si>
  <si>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</si>
  <si>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</si>
  <si>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</si>
  <si>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</si>
  <si>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</si>
  <si>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</si>
  <si>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</si>
  <si>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</si>
  <si>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</si>
  <si>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</si>
  <si>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</si>
  <si>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</si>
  <si>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</si>
  <si>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</si>
  <si>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</si>
  <si>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</si>
  <si>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</si>
  <si>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</si>
  <si>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</si>
  <si>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</si>
  <si>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</si>
  <si>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</si>
  <si>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</si>
  <si>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</si>
  <si>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</si>
  <si>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</si>
  <si>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</si>
  <si>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</si>
  <si>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</si>
  <si>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</si>
  <si>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</si>
  <si>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</si>
  <si>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</si>
  <si>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</si>
  <si>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</si>
  <si>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</si>
  <si>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</si>
  <si>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</si>
  <si>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</si>
  <si>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</si>
  <si>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</si>
  <si>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</si>
  <si>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</si>
  <si>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</si>
  <si>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</si>
  <si>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</si>
  <si>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</si>
  <si>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</si>
  <si>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</si>
  <si>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</si>
  <si>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</si>
  <si>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</si>
  <si>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</si>
  <si>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</si>
  <si>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</si>
  <si>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</si>
  <si>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</si>
  <si>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</si>
  <si>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</si>
  <si>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</si>
  <si>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</si>
  <si>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</si>
  <si>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</si>
  <si>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</si>
  <si>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</si>
  <si>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</si>
  <si>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</si>
  <si>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</si>
  <si>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</si>
  <si>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</si>
  <si>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</si>
  <si>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</si>
  <si>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</si>
  <si>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</si>
  <si>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</si>
  <si>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</si>
  <si>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</si>
  <si>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</si>
  <si>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</si>
  <si>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</si>
  <si>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</si>
  <si>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</si>
  <si>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</si>
  <si>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</si>
  <si>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</si>
  <si>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</si>
  <si>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</si>
  <si>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</si>
  <si>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</si>
  <si>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</si>
  <si>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</si>
  <si>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</si>
  <si>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</si>
  <si>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</si>
  <si>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</si>
  <si>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</si>
  <si>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</si>
  <si>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</si>
  <si>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</si>
  <si>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</si>
  <si>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</si>
  <si>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</si>
  <si>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</si>
  <si>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</si>
  <si>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</si>
  <si>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</si>
  <si>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</si>
  <si>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</si>
  <si>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</si>
  <si>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</si>
  <si>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</si>
  <si>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</si>
  <si>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</si>
  <si>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</si>
  <si>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</si>
  <si>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</si>
  <si>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</si>
  <si>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</si>
  <si>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</si>
  <si>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</si>
  <si>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</si>
  <si>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</si>
  <si>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</si>
  <si>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</si>
  <si>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</si>
  <si>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</si>
  <si>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</si>
  <si>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</si>
  <si>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</si>
  <si>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</si>
  <si>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</si>
  <si>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</si>
  <si>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</si>
  <si>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</si>
  <si>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</si>
  <si>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</si>
  <si>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</si>
  <si>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</si>
  <si>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</si>
  <si>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</si>
  <si>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</si>
  <si>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</si>
  <si>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</si>
  <si>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</si>
  <si>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</si>
  <si>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</si>
  <si>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</si>
  <si>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</si>
  <si>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</si>
  <si>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</si>
  <si>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</si>
  <si>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</si>
  <si>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</si>
  <si>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</si>
  <si>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</si>
  <si>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</si>
  <si>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</si>
  <si>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</si>
  <si>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</si>
  <si>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</si>
  <si>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</si>
  <si>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</si>
  <si>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</si>
  <si>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</si>
  <si>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</si>
  <si>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</si>
  <si>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</si>
  <si>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</si>
  <si>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</si>
  <si>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</si>
  <si>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</si>
  <si>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</si>
  <si>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</si>
  <si>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</si>
  <si>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</si>
  <si>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</si>
  <si>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</si>
  <si>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</si>
  <si>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</si>
  <si>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</si>
  <si>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</si>
  <si>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</si>
  <si>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</si>
  <si>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</si>
  <si>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</si>
  <si>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</si>
  <si>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</si>
  <si>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</si>
  <si>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</si>
  <si>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</si>
  <si>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</si>
  <si>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</si>
  <si>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</si>
  <si>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</si>
  <si>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</si>
  <si>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</si>
  <si>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</si>
  <si>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</si>
  <si>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</si>
  <si>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</si>
  <si>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</si>
  <si>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</si>
  <si>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</si>
  <si>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</si>
  <si>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</si>
  <si>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</si>
  <si>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</si>
  <si>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</si>
  <si>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</si>
  <si>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</si>
  <si>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</si>
  <si>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</si>
  <si>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</si>
  <si>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</si>
  <si>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</si>
  <si>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</si>
  <si>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</si>
  <si>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</si>
  <si>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</si>
  <si>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</si>
  <si>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</si>
  <si>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</si>
  <si>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</si>
  <si>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</si>
  <si>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</si>
  <si>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</si>
  <si>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</si>
  <si>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</si>
  <si>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</si>
  <si>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</si>
  <si>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</si>
  <si>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</si>
  <si>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</si>
  <si>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</si>
  <si>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</si>
  <si>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</si>
  <si>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</si>
  <si>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</si>
  <si>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</si>
  <si>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</si>
  <si>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</si>
  <si>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</si>
  <si>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</si>
  <si>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</si>
  <si>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</si>
  <si>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</si>
  <si>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</si>
  <si>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</si>
  <si>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</si>
  <si>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</si>
  <si>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</si>
  <si>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</si>
  <si>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</si>
  <si>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</si>
  <si>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</si>
  <si>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</si>
  <si>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</si>
  <si>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</si>
  <si>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</si>
  <si>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</si>
  <si>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</si>
  <si>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</si>
  <si>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</si>
  <si>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</si>
  <si>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</si>
  <si>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</si>
  <si>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</si>
  <si>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</si>
  <si>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</si>
  <si>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</si>
  <si>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</si>
  <si>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</si>
  <si>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</si>
  <si>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</si>
  <si>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</si>
  <si>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</si>
  <si>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</si>
  <si>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</si>
  <si>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</si>
  <si>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</si>
  <si>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</si>
  <si>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</si>
  <si>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</si>
  <si>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</si>
  <si>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</si>
  <si>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</si>
  <si>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</si>
  <si>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</si>
  <si>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</si>
  <si>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</si>
  <si>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</si>
  <si>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</si>
  <si>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</si>
  <si>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</si>
  <si>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</si>
  <si>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</si>
  <si>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</si>
  <si>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</si>
  <si>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</si>
  <si>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</si>
  <si>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</si>
  <si>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</si>
  <si>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</si>
  <si>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</si>
  <si>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</si>
  <si>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</si>
  <si>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</si>
  <si>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</si>
  <si>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</si>
  <si>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</si>
  <si>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</si>
  <si>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</si>
  <si>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</si>
  <si>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</si>
  <si>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</si>
  <si>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</si>
  <si>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</si>
  <si>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</si>
  <si>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</si>
  <si>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</si>
  <si>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</si>
  <si>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</si>
  <si>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</si>
  <si>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</si>
  <si>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</si>
  <si>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</si>
  <si>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</si>
  <si>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</si>
  <si>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</si>
  <si>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</si>
  <si>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</si>
  <si>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</si>
  <si>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</si>
  <si>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</si>
  <si>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</si>
  <si>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</si>
  <si>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</si>
  <si>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</si>
  <si>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</si>
  <si>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</si>
  <si>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</si>
  <si>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</si>
  <si>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</si>
  <si>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</si>
  <si>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</si>
  <si>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</si>
  <si>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</si>
  <si>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</si>
  <si>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</si>
  <si>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</si>
  <si>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</si>
  <si>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</si>
  <si>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</si>
  <si>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</si>
  <si>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</si>
  <si>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</si>
  <si>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</si>
  <si>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</si>
  <si>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</si>
  <si>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</si>
  <si>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</si>
  <si>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</si>
  <si>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</si>
  <si>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</si>
  <si>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</si>
  <si>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</si>
  <si>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</si>
  <si>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</si>
  <si>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</si>
  <si>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</si>
  <si>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</si>
  <si>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</si>
  <si>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</si>
  <si>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</si>
  <si>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</si>
  <si>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</si>
  <si>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</si>
  <si>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</si>
  <si>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</si>
  <si>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</si>
  <si>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</si>
  <si>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</si>
  <si>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</si>
  <si>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</si>
  <si>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</si>
  <si>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</si>
  <si>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</si>
  <si>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</si>
  <si>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</si>
  <si>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</si>
  <si>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</si>
  <si>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</si>
  <si>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</si>
  <si>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</si>
  <si>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</si>
  <si>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</si>
  <si>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</si>
  <si>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</si>
  <si>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</si>
  <si>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</si>
  <si>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</si>
  <si>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</si>
  <si>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</si>
  <si>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</si>
  <si>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</si>
  <si>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</si>
  <si>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</si>
  <si>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</si>
  <si>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</si>
  <si>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</si>
  <si>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</si>
  <si>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</si>
  <si>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</si>
  <si>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</si>
  <si>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</si>
  <si>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</si>
  <si>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</si>
  <si>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</si>
  <si>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</si>
  <si>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</si>
  <si>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</si>
  <si>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</si>
  <si>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</si>
  <si>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</si>
  <si>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</si>
  <si>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</si>
  <si>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</si>
  <si>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</si>
  <si>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</si>
  <si>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</si>
  <si>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</si>
  <si>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</si>
  <si>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</si>
  <si>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</si>
  <si>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</si>
  <si>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</si>
  <si>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</si>
  <si>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</si>
  <si>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</si>
  <si>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</si>
  <si>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</si>
  <si>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</si>
  <si>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</si>
  <si>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</si>
  <si>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</si>
  <si>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</si>
  <si>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</si>
  <si>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</si>
  <si>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</si>
  <si>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</si>
  <si>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</si>
  <si>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</si>
  <si>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</si>
  <si>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</si>
  <si>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</si>
  <si>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</si>
  <si>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</si>
  <si>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</si>
  <si>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</si>
  <si>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</si>
  <si>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</si>
  <si>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</si>
  <si>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</si>
  <si>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</si>
  <si>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</si>
  <si>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</si>
  <si>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</si>
  <si>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</si>
  <si>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</si>
  <si>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</si>
  <si>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</si>
  <si>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</si>
  <si>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</si>
  <si>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</si>
  <si>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</si>
  <si>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</si>
  <si>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</si>
  <si>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</si>
  <si>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</si>
  <si>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</si>
  <si>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</si>
  <si>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</si>
  <si>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</si>
  <si>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</si>
  <si>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</si>
  <si>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</si>
  <si>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</si>
  <si>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</si>
  <si>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</si>
  <si>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</si>
  <si>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</si>
  <si>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</si>
  <si>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</si>
  <si>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</si>
  <si>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</si>
  <si>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</si>
  <si>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</si>
  <si>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</si>
  <si>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</si>
  <si>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</si>
  <si>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</si>
  <si>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</si>
  <si>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</si>
  <si>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</si>
  <si>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</si>
  <si>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</si>
  <si>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</si>
  <si>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</si>
  <si>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</si>
  <si>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</si>
  <si>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</si>
  <si>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</si>
  <si>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</si>
  <si>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</si>
  <si>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</si>
  <si>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</si>
  <si>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</si>
  <si>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</si>
  <si>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</si>
  <si>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</si>
  <si>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</si>
  <si>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</si>
  <si>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</si>
  <si>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</si>
  <si>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</si>
  <si>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</si>
  <si>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</si>
  <si>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</si>
  <si>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</si>
  <si>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</si>
  <si>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</si>
  <si>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</si>
  <si>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</si>
  <si>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</si>
  <si>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</si>
  <si>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</si>
  <si>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</si>
  <si>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</si>
  <si>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</si>
  <si>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</si>
  <si>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</si>
  <si>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</si>
  <si>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</si>
  <si>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</si>
  <si>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</si>
  <si>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</si>
  <si>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</si>
  <si>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</si>
  <si>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</si>
  <si>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</si>
  <si>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</si>
  <si>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</si>
  <si>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</si>
  <si>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</si>
  <si>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</si>
  <si>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</si>
  <si>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</si>
  <si>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</si>
  <si>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</si>
  <si>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</si>
  <si>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</si>
  <si>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</si>
  <si>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</si>
  <si>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</si>
  <si>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</si>
  <si>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</si>
  <si>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</si>
  <si>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</si>
  <si>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</si>
  <si>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</si>
  <si>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</si>
  <si>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</si>
  <si>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</si>
  <si>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</si>
  <si>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</si>
  <si>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</si>
  <si>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</si>
  <si>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</si>
  <si>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</si>
  <si>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</si>
  <si>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</si>
  <si>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</si>
  <si>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</si>
  <si>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</si>
  <si>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</si>
  <si>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</si>
  <si>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</si>
  <si>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</si>
  <si>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</si>
  <si>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</si>
  <si>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</si>
  <si>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</si>
  <si>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</si>
  <si>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</si>
  <si>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</si>
  <si>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</si>
  <si>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</si>
  <si>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</si>
  <si>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</si>
  <si>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</si>
  <si>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</si>
  <si>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</si>
  <si>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</si>
  <si>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</si>
  <si>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</si>
  <si>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</si>
  <si>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</si>
  <si>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</si>
  <si>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</si>
  <si>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</si>
  <si>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</si>
  <si>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</si>
  <si>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</si>
  <si>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</si>
  <si>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</si>
  <si>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</si>
  <si>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</si>
  <si>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</si>
  <si>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</si>
  <si>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</si>
  <si>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</si>
  <si>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</si>
  <si>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</si>
  <si>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</si>
  <si>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</si>
  <si>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</si>
  <si>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</si>
  <si>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</si>
  <si>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</si>
  <si>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</si>
  <si>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</si>
  <si>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</si>
  <si>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</si>
  <si>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</si>
  <si>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</si>
  <si>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</si>
  <si>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</si>
  <si>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</si>
  <si>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</si>
  <si>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</si>
  <si>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</si>
  <si>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</si>
  <si>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</si>
  <si>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</si>
  <si>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</si>
  <si>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</si>
  <si>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</si>
  <si>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</si>
  <si>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</si>
  <si>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</si>
  <si>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</si>
  <si>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</si>
  <si>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</si>
  <si>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</si>
  <si>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</si>
  <si>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</si>
  <si>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</si>
  <si>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</si>
  <si>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</si>
  <si>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</si>
  <si>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</si>
  <si>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</si>
  <si>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</si>
  <si>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</si>
  <si>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</si>
  <si>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</si>
  <si>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</si>
  <si>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</si>
  <si>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</si>
  <si>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</si>
  <si>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</si>
  <si>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</si>
  <si>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</si>
  <si>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</si>
  <si>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</si>
  <si>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</si>
  <si>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</si>
  <si>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</si>
  <si>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</si>
  <si>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</si>
  <si>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</si>
  <si>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</si>
  <si>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</si>
  <si>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</si>
  <si>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</si>
  <si>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</si>
  <si>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</si>
  <si>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</si>
  <si>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</si>
  <si>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</si>
  <si>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</si>
  <si>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</si>
  <si>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</si>
  <si>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</si>
  <si>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</si>
  <si>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</si>
  <si>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</si>
  <si>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</si>
  <si>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</si>
  <si>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</si>
  <si>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</si>
  <si>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</si>
  <si>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</si>
  <si>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</si>
  <si>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</si>
  <si>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</si>
  <si>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</si>
  <si>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</si>
  <si>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</si>
  <si>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</si>
  <si>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</si>
  <si>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</si>
  <si>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</si>
  <si>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</si>
  <si>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</si>
  <si>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</si>
  <si>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</si>
  <si>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</si>
  <si>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</si>
  <si>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</si>
  <si>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</si>
  <si>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</si>
  <si>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</si>
  <si>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</si>
  <si>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</si>
  <si>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</si>
  <si>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</si>
  <si>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</si>
  <si>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</si>
  <si>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</si>
  <si>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</si>
  <si>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</si>
  <si>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</si>
  <si>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</si>
  <si>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</si>
  <si>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</si>
  <si>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</si>
  <si>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</si>
  <si>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</si>
  <si>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</si>
  <si>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</si>
  <si>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</si>
  <si>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</si>
  <si>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</si>
  <si>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</si>
  <si>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</si>
  <si>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</si>
  <si>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</si>
  <si>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</si>
  <si>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</si>
  <si>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</si>
  <si>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</si>
  <si>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</si>
  <si>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</si>
  <si>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</si>
  <si>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</si>
  <si>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</si>
  <si>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</si>
  <si>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</si>
  <si>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</si>
  <si>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</si>
  <si>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</si>
  <si>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</si>
  <si>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</si>
  <si>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</si>
  <si>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</si>
  <si>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</si>
  <si>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</si>
  <si>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</si>
  <si>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</si>
  <si>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</si>
  <si>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</si>
  <si>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</si>
  <si>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</si>
  <si>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</si>
  <si>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</si>
  <si>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</si>
  <si>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</si>
  <si>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</si>
  <si>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</si>
  <si>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</si>
  <si>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</si>
  <si>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</si>
  <si>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</si>
  <si>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</si>
  <si>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</si>
  <si>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</si>
  <si>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</si>
  <si>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</si>
  <si>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</si>
  <si>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</si>
  <si>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</si>
  <si>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</si>
  <si>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</si>
  <si>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</si>
  <si>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</si>
  <si>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</si>
  <si>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</si>
  <si>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</si>
  <si>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</si>
  <si>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</si>
  <si>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</si>
  <si>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</si>
  <si>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</si>
  <si>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</si>
  <si>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</si>
  <si>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</si>
  <si>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</si>
  <si>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</si>
  <si>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</si>
  <si>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</si>
  <si>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</si>
  <si>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</si>
  <si>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</si>
  <si>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</si>
  <si>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</si>
  <si>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</si>
  <si>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</si>
  <si>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</si>
  <si>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</si>
  <si>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</si>
  <si>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</si>
  <si>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</si>
  <si>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</si>
  <si>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</si>
  <si>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</si>
  <si>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</si>
  <si>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</si>
  <si>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</si>
  <si>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</si>
  <si>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</si>
  <si>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</si>
  <si>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</si>
  <si>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</si>
  <si>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</si>
  <si>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</si>
  <si>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</si>
  <si>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</si>
  <si>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</si>
  <si>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</si>
  <si>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</si>
  <si>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</si>
  <si>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</si>
  <si>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</si>
  <si>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</si>
  <si>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</si>
  <si>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</si>
  <si>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</si>
  <si>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</si>
  <si>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</si>
  <si>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</si>
  <si>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</si>
  <si>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</si>
  <si>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</si>
  <si>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</si>
  <si>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</si>
  <si>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</si>
  <si>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</si>
  <si>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</si>
  <si>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</si>
  <si>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</si>
  <si>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</si>
  <si>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</si>
  <si>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</si>
  <si>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</si>
  <si>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</si>
  <si>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</si>
  <si>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</si>
  <si>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</si>
  <si>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</si>
  <si>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</si>
  <si>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</si>
  <si>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</si>
  <si>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</si>
  <si>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</si>
  <si>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</si>
  <si>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</si>
  <si>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</si>
  <si>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</si>
  <si>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</si>
  <si>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</si>
  <si>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</si>
  <si>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</si>
  <si>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</si>
  <si>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</si>
  <si>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</si>
  <si>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</si>
  <si>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</si>
  <si>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</si>
  <si>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</si>
  <si>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</si>
  <si>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</si>
  <si>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</si>
  <si>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</si>
  <si>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</si>
  <si>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</si>
  <si>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</si>
  <si>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</si>
  <si>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</si>
  <si>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</si>
  <si>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</si>
  <si>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</si>
  <si>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</si>
  <si>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</si>
  <si>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</si>
  <si>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</si>
  <si>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</si>
  <si>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</si>
  <si>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</si>
  <si>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</si>
  <si>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</si>
  <si>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</si>
  <si>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</si>
  <si>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</si>
  <si>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</si>
  <si>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</si>
  <si>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</si>
  <si>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</si>
  <si>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</si>
  <si>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</si>
  <si>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</si>
  <si>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</si>
  <si>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</si>
  <si>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</si>
  <si>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</si>
  <si>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</si>
  <si>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</si>
  <si>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</si>
  <si>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</si>
  <si>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</si>
  <si>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</si>
  <si>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</si>
  <si>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</si>
  <si>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</si>
  <si>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</si>
  <si>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</si>
  <si>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</si>
  <si>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</si>
  <si>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</si>
  <si>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</si>
  <si>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</si>
  <si>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</si>
  <si>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</si>
  <si>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</si>
  <si>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</si>
  <si>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</si>
  <si>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</si>
  <si>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</si>
  <si>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</si>
  <si>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</si>
  <si>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</si>
  <si>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</si>
  <si>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</si>
  <si>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</si>
  <si>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</si>
  <si>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</si>
  <si>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</si>
  <si>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</si>
  <si>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</si>
  <si>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</si>
  <si>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</si>
  <si>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</si>
  <si>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</si>
  <si>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</si>
  <si>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</si>
  <si>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</si>
  <si>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</si>
  <si>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</si>
  <si>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</si>
  <si>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</si>
  <si>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</si>
  <si>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</si>
  <si>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</si>
  <si>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</si>
  <si>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</si>
  <si>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</si>
  <si>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</si>
  <si>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</si>
  <si>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</si>
  <si>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</si>
  <si>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</si>
  <si>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</si>
  <si>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</si>
  <si>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</si>
  <si>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</si>
  <si>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</si>
  <si>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</si>
  <si>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</si>
  <si>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</si>
  <si>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</si>
  <si>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</si>
  <si>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</si>
  <si>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</si>
  <si>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</si>
  <si>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</si>
  <si>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</si>
  <si>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</si>
  <si>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</si>
  <si>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</si>
  <si>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</si>
  <si>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</si>
  <si>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</si>
  <si>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</si>
  <si>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</si>
  <si>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</si>
  <si>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</si>
  <si>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</si>
  <si>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</si>
  <si>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</si>
  <si>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</si>
  <si>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</si>
  <si>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</si>
  <si>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</si>
  <si>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</si>
  <si>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</si>
  <si>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</si>
  <si>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</si>
  <si>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</si>
  <si>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</si>
  <si>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</si>
  <si>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</si>
  <si>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</si>
  <si>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</si>
  <si>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</si>
  <si>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</si>
  <si>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</si>
  <si>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</si>
  <si>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</si>
  <si>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</si>
  <si>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</si>
  <si>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</si>
  <si>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</si>
  <si>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</si>
  <si>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</si>
  <si>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</si>
  <si>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</si>
  <si>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</si>
  <si>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</si>
  <si>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</si>
  <si>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</si>
  <si>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</si>
  <si>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</si>
  <si>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</si>
  <si>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</si>
  <si>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</si>
  <si>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</si>
  <si>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</si>
  <si>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</si>
  <si>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</si>
  <si>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</si>
  <si>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</si>
  <si>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</si>
  <si>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</si>
  <si>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</si>
  <si>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</si>
  <si>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</si>
  <si>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</si>
  <si>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</si>
  <si>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</si>
  <si>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</si>
  <si>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</si>
  <si>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</si>
  <si>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</si>
  <si>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</si>
  <si>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</si>
  <si>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</si>
  <si>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</si>
  <si>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</si>
  <si>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</si>
  <si>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</si>
  <si>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</si>
  <si>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</si>
  <si>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</si>
  <si>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</si>
  <si>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</si>
  <si>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</si>
  <si>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</si>
  <si>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</si>
  <si>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</si>
  <si>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</si>
  <si>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</si>
  <si>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</si>
  <si>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</si>
  <si>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</si>
  <si>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</si>
  <si>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</si>
  <si>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</si>
  <si>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</si>
  <si>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</si>
  <si>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</si>
  <si>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</si>
  <si>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</si>
  <si>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</si>
  <si>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</si>
  <si>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</si>
  <si>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</si>
  <si>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</si>
  <si>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</si>
  <si>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</si>
  <si>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</si>
  <si>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</si>
  <si>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</si>
  <si>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</si>
  <si>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</si>
  <si>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</si>
  <si>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</si>
  <si>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</si>
  <si>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</si>
  <si>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</si>
  <si>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</si>
  <si>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</si>
  <si>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</si>
  <si>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</si>
  <si>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</si>
  <si>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</si>
  <si>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</si>
  <si>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</si>
  <si>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</si>
  <si>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</si>
  <si>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</si>
  <si>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</si>
  <si>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</si>
  <si>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</si>
  <si>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</si>
  <si>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</si>
  <si>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</si>
  <si>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</si>
  <si>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</si>
  <si>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</si>
  <si>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</si>
  <si>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</si>
  <si>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</si>
  <si>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</si>
  <si>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</si>
  <si>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</si>
  <si>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</si>
  <si>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</si>
  <si>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</si>
  <si>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</si>
  <si>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</si>
  <si>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</si>
  <si>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</si>
  <si>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</si>
  <si>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</si>
  <si>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</si>
  <si>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</si>
  <si>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</si>
  <si>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</si>
  <si>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</si>
  <si>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</si>
  <si>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</si>
  <si>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</si>
  <si>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</si>
  <si>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</si>
  <si>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</si>
  <si>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</si>
  <si>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</si>
  <si>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</si>
  <si>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</si>
  <si>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</si>
  <si>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</si>
  <si>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</si>
  <si>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</si>
  <si>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</si>
  <si>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</si>
  <si>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</si>
  <si>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</si>
  <si>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</si>
  <si>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</si>
  <si>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</si>
  <si>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</si>
  <si>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</si>
  <si>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</si>
  <si>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</si>
  <si>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</si>
  <si>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</si>
  <si>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</si>
  <si>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</si>
  <si>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</si>
  <si>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</si>
  <si>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</si>
  <si>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</si>
  <si>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</si>
  <si>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</si>
  <si>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</si>
  <si>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</si>
  <si>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</si>
  <si>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</si>
  <si>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</si>
  <si>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</si>
  <si>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</si>
  <si>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</si>
  <si>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</si>
  <si>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</si>
  <si>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</si>
  <si>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</si>
  <si>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</si>
  <si>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</si>
  <si>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</si>
  <si>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</si>
  <si>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</si>
  <si>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</si>
  <si>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</si>
  <si>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</si>
  <si>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</si>
  <si>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</si>
  <si>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</si>
  <si>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</si>
  <si>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</si>
  <si>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</si>
  <si>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</si>
  <si>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</si>
  <si>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</si>
  <si>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</si>
  <si>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</si>
  <si>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</si>
  <si>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</si>
  <si>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</si>
  <si>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</si>
  <si>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</si>
  <si>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</si>
  <si>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</si>
  <si>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</si>
  <si>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</si>
  <si>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</si>
  <si>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</si>
  <si>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</si>
  <si>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</si>
  <si>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</si>
  <si>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</si>
  <si>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</si>
  <si>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</si>
  <si>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</si>
  <si>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</si>
  <si>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</si>
  <si>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</si>
  <si>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</si>
  <si>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</si>
  <si>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</si>
  <si>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</si>
  <si>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</si>
  <si>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</si>
  <si>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</si>
  <si>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</si>
  <si>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</si>
  <si>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</si>
  <si>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</si>
  <si>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</si>
  <si>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</si>
  <si>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</si>
  <si>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</si>
  <si>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</si>
  <si>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</si>
  <si>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</si>
  <si>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</si>
  <si>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</si>
  <si>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</si>
  <si>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</si>
  <si>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</si>
  <si>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</si>
  <si>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</si>
  <si>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</si>
  <si>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</si>
  <si>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</si>
  <si>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</si>
  <si>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</si>
  <si>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</si>
  <si>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</si>
  <si>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</si>
  <si>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</si>
  <si>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</si>
  <si>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</si>
  <si>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</si>
  <si>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</si>
  <si>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</si>
  <si>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</si>
  <si>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</si>
  <si>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</si>
  <si>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</si>
  <si>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</si>
  <si>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</si>
  <si>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</si>
  <si>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</si>
  <si>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</si>
  <si>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</si>
  <si>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</si>
  <si>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</si>
  <si>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</si>
  <si>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</si>
  <si>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</si>
  <si>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</si>
  <si>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</si>
  <si>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</si>
  <si>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</si>
  <si>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</si>
  <si>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</si>
  <si>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</si>
  <si>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</si>
  <si>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</si>
  <si>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</si>
  <si>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</si>
  <si>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</si>
  <si>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</si>
  <si>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</si>
  <si>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</si>
  <si>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</si>
  <si>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</si>
  <si>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</si>
  <si>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</si>
  <si>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</si>
  <si>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</si>
  <si>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</si>
  <si>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</si>
  <si>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</si>
  <si>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</si>
  <si>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</si>
  <si>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</si>
  <si>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</si>
  <si>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</si>
  <si>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</si>
  <si>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</si>
  <si>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</si>
  <si>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</si>
  <si>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</si>
  <si>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</si>
  <si>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</si>
  <si>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</si>
  <si>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</si>
  <si>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</si>
  <si>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</si>
  <si>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</si>
  <si>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</si>
  <si>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</si>
  <si>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</si>
  <si>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</si>
  <si>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</si>
  <si>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</si>
  <si>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</si>
  <si>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</si>
  <si>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</si>
  <si>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</si>
  <si>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</si>
  <si>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</si>
  <si>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</si>
  <si>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</si>
  <si>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</si>
  <si>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</si>
  <si>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</si>
  <si>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</si>
  <si>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</si>
  <si>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</si>
  <si>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</si>
  <si>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</si>
  <si>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</si>
  <si>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</si>
  <si>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</si>
  <si>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</si>
  <si>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</si>
  <si>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</si>
  <si>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</si>
  <si>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</si>
  <si>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</si>
  <si>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</si>
  <si>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</si>
  <si>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</si>
  <si>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</si>
  <si>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</si>
  <si>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</si>
  <si>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</si>
  <si>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</si>
  <si>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</si>
  <si>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</si>
  <si>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</si>
  <si>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</si>
  <si>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</si>
  <si>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</si>
  <si>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</si>
  <si>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</si>
  <si>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</si>
  <si>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</si>
  <si>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</si>
  <si>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</si>
  <si>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</si>
  <si>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</si>
  <si>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</si>
  <si>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</si>
  <si>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</si>
  <si>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</si>
  <si>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</si>
  <si>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</si>
  <si>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</si>
  <si>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</si>
  <si>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</si>
  <si>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</si>
  <si>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</si>
  <si>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</si>
  <si>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</si>
  <si>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</si>
  <si>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</si>
  <si>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</si>
  <si>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</si>
  <si>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</si>
  <si>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</si>
  <si>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</si>
  <si>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</si>
  <si>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</si>
  <si>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</si>
  <si>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</si>
  <si>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</si>
  <si>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</si>
  <si>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</si>
  <si>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</si>
  <si>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</si>
  <si>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</si>
  <si>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</si>
  <si>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</si>
  <si>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</si>
  <si>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</si>
  <si>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</si>
  <si>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</si>
  <si>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</si>
  <si>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</si>
  <si>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</si>
  <si>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</si>
  <si>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</si>
  <si>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</si>
  <si>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</si>
  <si>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</si>
  <si>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</si>
  <si>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</si>
  <si>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</si>
  <si>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</si>
  <si>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</si>
  <si>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</si>
  <si>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</si>
  <si>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</si>
  <si>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</si>
  <si>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</si>
  <si>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</si>
  <si>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</si>
  <si>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</si>
  <si>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</si>
  <si>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</si>
  <si>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</si>
  <si>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</si>
  <si>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</si>
  <si>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</si>
  <si>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</si>
  <si>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</si>
  <si>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</si>
  <si>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</si>
  <si>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</si>
  <si>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</si>
  <si>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</si>
  <si>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</si>
  <si>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</si>
  <si>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</si>
  <si>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</si>
  <si>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</si>
  <si>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</si>
  <si>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</si>
  <si>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</si>
  <si>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</si>
  <si>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</si>
  <si>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</si>
  <si>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</si>
  <si>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</si>
  <si>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</si>
  <si>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</si>
  <si>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</si>
  <si>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</si>
  <si>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</si>
  <si>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</si>
  <si>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</si>
  <si>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</si>
  <si>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</si>
  <si>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</si>
  <si>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</si>
  <si>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</si>
  <si>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</si>
  <si>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</si>
  <si>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</si>
  <si>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</si>
  <si>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</si>
  <si>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</si>
  <si>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</si>
  <si>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</si>
  <si>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</si>
  <si>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</si>
  <si>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</si>
  <si>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</si>
  <si>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</si>
  <si>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</si>
  <si>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</si>
  <si>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</si>
  <si>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</si>
  <si>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</si>
  <si>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</si>
  <si>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</si>
  <si>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</si>
  <si>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</si>
  <si>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</si>
  <si>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</si>
  <si>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</si>
  <si>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</si>
  <si>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</si>
  <si>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</si>
  <si>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</si>
  <si>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</si>
  <si>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</si>
  <si>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</si>
  <si>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</si>
  <si>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</si>
  <si>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</si>
  <si>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</si>
  <si>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</si>
  <si>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</si>
  <si>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</si>
  <si>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</si>
  <si>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</si>
  <si>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</si>
  <si>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</si>
  <si>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</si>
  <si>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</si>
  <si>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</si>
  <si>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</si>
  <si>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</si>
  <si>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</si>
  <si>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</si>
  <si>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</si>
  <si>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</si>
  <si>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</si>
  <si>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</si>
  <si>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</si>
  <si>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</si>
  <si>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</si>
  <si>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</si>
  <si>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</si>
  <si>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</si>
  <si>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</si>
  <si>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</si>
  <si>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</si>
  <si>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</si>
  <si>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</si>
  <si>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</si>
  <si>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</si>
  <si>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</si>
  <si>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</si>
  <si>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</si>
  <si>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</si>
  <si>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</si>
  <si>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</si>
  <si>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</si>
  <si>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</si>
  <si>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</si>
  <si>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</si>
  <si>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</si>
  <si>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</si>
  <si>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</si>
  <si>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</si>
  <si>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</si>
  <si>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</si>
  <si>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</si>
  <si>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</si>
  <si>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</si>
  <si>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</si>
  <si>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</si>
  <si>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</si>
  <si>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</si>
  <si>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</si>
  <si>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</si>
  <si>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</si>
  <si>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</si>
  <si>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</si>
  <si>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</si>
  <si>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</si>
  <si>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</si>
  <si>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</si>
  <si>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</si>
  <si>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</si>
  <si>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</si>
  <si>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</si>
  <si>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</si>
  <si>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</si>
  <si>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</si>
  <si>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</si>
  <si>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</si>
  <si>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</si>
  <si>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</si>
  <si>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</si>
  <si>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</si>
  <si>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</si>
  <si>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</si>
  <si>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</si>
  <si>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</si>
  <si>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</si>
  <si>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</si>
  <si>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</si>
  <si>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</si>
  <si>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</si>
  <si>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</si>
  <si>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</si>
  <si>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</si>
  <si>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</si>
  <si>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</si>
  <si>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</si>
  <si>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</si>
  <si>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</si>
  <si>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</si>
  <si>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</si>
  <si>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</si>
  <si>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</si>
  <si>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</si>
  <si>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</si>
  <si>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</si>
  <si>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</si>
  <si>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</si>
  <si>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</si>
  <si>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</si>
  <si>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</si>
  <si>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</si>
  <si>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</si>
  <si>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</si>
  <si>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</si>
  <si>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</si>
  <si>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</si>
  <si>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</si>
  <si>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</si>
  <si>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</si>
  <si>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</si>
  <si>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</si>
  <si>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</si>
  <si>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</si>
  <si>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</si>
  <si>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</si>
  <si>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</si>
  <si>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</si>
  <si>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</si>
  <si>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</si>
  <si>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</si>
  <si>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</si>
  <si>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</si>
  <si>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</si>
  <si>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</si>
  <si>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</si>
  <si>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</si>
  <si>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</si>
  <si>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</si>
  <si>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</si>
  <si>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</si>
  <si>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</si>
  <si>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</si>
  <si>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</si>
  <si>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</si>
  <si>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</si>
  <si>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</si>
  <si>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</si>
  <si>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</si>
  <si>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</si>
  <si>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</si>
  <si>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</si>
  <si>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</si>
  <si>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</si>
  <si>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</si>
  <si>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</si>
  <si>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</si>
  <si>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</si>
  <si>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</si>
  <si>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</si>
  <si>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090-2016</t>
  </si>
  <si>
    <t>PRESTAR EL SERVICIO DE ATENCION ,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A LA PRIMERA INFANCIA.</t>
  </si>
  <si>
    <t>104-2016</t>
  </si>
  <si>
    <t>523-2016</t>
  </si>
  <si>
    <t>593-2016</t>
  </si>
  <si>
    <t>PRESTAR EL SERVICIO DE ATENCION A NIÑOS Y NIÑAS  MENORES DE CINCO AÑOS O HASTA SU INGRESO AL GRADO TRANSICION , CON EL FIN DE PROMOVER EL DESARROLLO A LA PRIMERA INFANCIA , CON CALIDAD DE CONFORMIDAD CON EL LINEAMIENTO EL MANUAL OPERATIVO Y LAS DIRECTRICES ESTABLECIDAD POR EL ICBF EN EL MARCO DE LA POLITICA DE ESTADO , PARA EL DESARROLLO INTEGRAL DE LA PRIMERA INFANCIA DE CERO A SIEMPRE EN EL SERVICIO DESARROLLO INFANTIL EN MEDIO FAMILIAR.</t>
  </si>
  <si>
    <t>586-2016</t>
  </si>
  <si>
    <t>428-2017</t>
  </si>
  <si>
    <t>223-2018</t>
  </si>
  <si>
    <t>437-2017</t>
  </si>
  <si>
    <t>342-2018</t>
  </si>
  <si>
    <t>341-2018</t>
  </si>
  <si>
    <t>099-2019</t>
  </si>
  <si>
    <t>100-2019</t>
  </si>
  <si>
    <t>102-2019</t>
  </si>
  <si>
    <t xml:space="preserve">PRESTAR EL SERVICIO DE CENTROS DE DESARROLLO INFANTIL CDI DE CONFORMIDAD CON EL MANUAL OPERATIVO DE LA MODALIDAD INSTITUCIONAL </t>
  </si>
  <si>
    <t>PRESTAR SERVICIOS EN HOGARES COMUNITARIOS DE BIENESTAR FAMILIAR Y FAMI DE CONFORMIDAD CON LAS DIRECTRICES LINAMIENTOS Y PARAMETROS ESTABLECIDOS EN ICBF</t>
  </si>
  <si>
    <t>473-2018</t>
  </si>
  <si>
    <t>271-2020</t>
  </si>
  <si>
    <t>274-2020</t>
  </si>
  <si>
    <t>175-2020</t>
  </si>
  <si>
    <t>173-2020</t>
  </si>
  <si>
    <t>174-2020</t>
  </si>
  <si>
    <t>406-2020</t>
  </si>
  <si>
    <t>409-2020</t>
  </si>
  <si>
    <t>INGRID LILIANA SALAZAR ZAMBRANO</t>
  </si>
  <si>
    <t>CALLE MARQUEZ ESQUINA PASAJE CRUZ ROJA PISO 4</t>
  </si>
  <si>
    <t>fundacioncompartirtumaco@gmail.com</t>
  </si>
  <si>
    <t>PRESTAR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</si>
  <si>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2021-52-10001351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</si>
</sst>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A4" zoomScale="68" zoomScaleNormal="68"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9" t="str">
        <f>HYPERLINK("#MI_Oferente_Singular!A114","CAPACIDAD RESIDUAL")</f>
        <v>CAPACIDAD RESIDUAL</v>
      </c>
      <c r="F8" s="240"/>
      <c r="G8" s="241"/>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9" t="str">
        <f>HYPERLINK("#MI_Oferente_Singular!A162","TALENTO HUMANO")</f>
        <v>TALENTO HUMANO</v>
      </c>
      <c r="F9" s="240"/>
      <c r="G9" s="241"/>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9" t="str">
        <f>HYPERLINK("#MI_Oferente_Singular!F162","INFRAESTRUCTURA")</f>
        <v>INFRAESTRUCTURA</v>
      </c>
      <c r="F10" s="240"/>
      <c r="G10" s="241"/>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2705</v>
      </c>
      <c r="D15" s="35"/>
      <c r="E15" s="35"/>
      <c r="F15" s="5"/>
      <c r="G15" s="32" t="s">
        <v>1168</v>
      </c>
      <c r="H15" s="103" t="s">
        <v>110</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09">
        <v>900240336</v>
      </c>
      <c r="C20" s="5"/>
      <c r="D20" s="73"/>
      <c r="E20" s="5"/>
      <c r="F20" s="5"/>
      <c r="G20" s="5"/>
      <c r="H20" s="242"/>
      <c r="I20" s="146" t="s">
        <v>110</v>
      </c>
      <c r="J20" s="147" t="s">
        <v>802</v>
      </c>
      <c r="K20" s="148">
        <v>3776247689</v>
      </c>
      <c r="L20" s="149"/>
      <c r="M20" s="149">
        <v>44561</v>
      </c>
      <c r="N20" s="133">
        <f>+(M20-L20)/30</f>
        <v>1485.3666666666666</v>
      </c>
      <c r="O20" s="136"/>
      <c r="U20" s="132"/>
      <c r="V20" s="105">
        <f ca="1">NOW()</f>
        <v>44191.54016261574</v>
      </c>
      <c r="W20" s="105">
        <f ca="1">NOW()</f>
        <v>44191.54016261574</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FUNDACION COMPARTIR</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2704</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42398</v>
      </c>
      <c r="F48" s="143">
        <v>42674</v>
      </c>
      <c r="G48" s="157">
        <f>IF(AND(E48&lt;&gt;"",F48&lt;&gt;""),((F48-E48)/30),"")</f>
        <v>9.1999999999999993</v>
      </c>
      <c r="H48" s="120" t="s">
        <v>2677</v>
      </c>
      <c r="I48" s="113" t="s">
        <v>110</v>
      </c>
      <c r="J48" s="113" t="s">
        <v>773</v>
      </c>
      <c r="K48" s="115">
        <v>2447295282</v>
      </c>
      <c r="L48" s="114" t="s">
        <v>1148</v>
      </c>
      <c r="M48" s="116">
        <v>1</v>
      </c>
      <c r="N48" s="114" t="s">
        <v>27</v>
      </c>
      <c r="O48" s="114" t="s">
        <v>26</v>
      </c>
      <c r="P48" s="78"/>
    </row>
    <row r="49" spans="1:16" s="6" customFormat="1" ht="24.75" customHeight="1" x14ac:dyDescent="0.25">
      <c r="A49" s="141">
        <v>2</v>
      </c>
      <c r="B49" s="111" t="s">
        <v>2665</v>
      </c>
      <c r="C49" s="112" t="s">
        <v>31</v>
      </c>
      <c r="D49" s="110" t="s">
        <v>2678</v>
      </c>
      <c r="E49" s="143">
        <v>42398</v>
      </c>
      <c r="F49" s="143">
        <v>42674</v>
      </c>
      <c r="G49" s="157">
        <f t="shared" ref="G49:G50" si="2">IF(AND(E49&lt;&gt;"",F49&lt;&gt;""),((F49-E49)/30),"")</f>
        <v>9.1999999999999993</v>
      </c>
      <c r="H49" s="120" t="s">
        <v>2677</v>
      </c>
      <c r="I49" s="113" t="s">
        <v>110</v>
      </c>
      <c r="J49" s="113" t="s">
        <v>819</v>
      </c>
      <c r="K49" s="115">
        <v>5366942324</v>
      </c>
      <c r="L49" s="114" t="s">
        <v>1148</v>
      </c>
      <c r="M49" s="116">
        <v>1</v>
      </c>
      <c r="N49" s="114" t="s">
        <v>27</v>
      </c>
      <c r="O49" s="114" t="s">
        <v>26</v>
      </c>
      <c r="P49" s="78"/>
    </row>
    <row r="50" spans="1:16" s="6" customFormat="1" ht="24.75" customHeight="1" x14ac:dyDescent="0.25">
      <c r="A50" s="141">
        <v>3</v>
      </c>
      <c r="B50" s="111" t="s">
        <v>2665</v>
      </c>
      <c r="C50" s="112" t="s">
        <v>31</v>
      </c>
      <c r="D50" s="110" t="s">
        <v>2679</v>
      </c>
      <c r="E50" s="143">
        <v>42675</v>
      </c>
      <c r="F50" s="143">
        <v>42719</v>
      </c>
      <c r="G50" s="157">
        <f t="shared" si="2"/>
        <v>1.4666666666666666</v>
      </c>
      <c r="H50" s="120" t="s">
        <v>2677</v>
      </c>
      <c r="I50" s="113" t="s">
        <v>110</v>
      </c>
      <c r="J50" s="113" t="s">
        <v>773</v>
      </c>
      <c r="K50" s="115">
        <v>460430933</v>
      </c>
      <c r="L50" s="114" t="s">
        <v>1148</v>
      </c>
      <c r="M50" s="116">
        <v>1</v>
      </c>
      <c r="N50" s="114" t="s">
        <v>27</v>
      </c>
      <c r="O50" s="114" t="s">
        <v>26</v>
      </c>
      <c r="P50" s="78"/>
    </row>
    <row r="51" spans="1:16" s="6" customFormat="1" ht="24.75" customHeight="1" outlineLevel="1" x14ac:dyDescent="0.25">
      <c r="A51" s="141">
        <v>4</v>
      </c>
      <c r="B51" s="111" t="s">
        <v>2665</v>
      </c>
      <c r="C51" s="112" t="s">
        <v>31</v>
      </c>
      <c r="D51" s="110" t="s">
        <v>2680</v>
      </c>
      <c r="E51" s="143">
        <v>42719</v>
      </c>
      <c r="F51" s="143">
        <v>43084</v>
      </c>
      <c r="G51" s="157">
        <f t="shared" ref="G51:G107" si="3">IF(AND(E51&lt;&gt;"",F51&lt;&gt;""),((F51-E51)/30),"")</f>
        <v>12.166666666666666</v>
      </c>
      <c r="H51" s="120" t="s">
        <v>2681</v>
      </c>
      <c r="I51" s="113" t="s">
        <v>110</v>
      </c>
      <c r="J51" s="113" t="s">
        <v>773</v>
      </c>
      <c r="K51" s="115">
        <v>2973231139</v>
      </c>
      <c r="L51" s="114" t="s">
        <v>1148</v>
      </c>
      <c r="M51" s="116">
        <v>1</v>
      </c>
      <c r="N51" s="114" t="s">
        <v>27</v>
      </c>
      <c r="O51" s="114" t="s">
        <v>26</v>
      </c>
      <c r="P51" s="78"/>
    </row>
    <row r="52" spans="1:16" s="7" customFormat="1" ht="24.75" customHeight="1" outlineLevel="1" x14ac:dyDescent="0.25">
      <c r="A52" s="142">
        <v>5</v>
      </c>
      <c r="B52" s="111" t="s">
        <v>2665</v>
      </c>
      <c r="C52" s="112" t="s">
        <v>31</v>
      </c>
      <c r="D52" s="110" t="s">
        <v>2682</v>
      </c>
      <c r="E52" s="143">
        <v>43084</v>
      </c>
      <c r="F52" s="143">
        <v>43196</v>
      </c>
      <c r="G52" s="157">
        <f t="shared" si="3"/>
        <v>3.7333333333333334</v>
      </c>
      <c r="H52" s="120" t="s">
        <v>2681</v>
      </c>
      <c r="I52" s="113" t="s">
        <v>110</v>
      </c>
      <c r="J52" s="113" t="s">
        <v>819</v>
      </c>
      <c r="K52" s="115">
        <v>2017573129</v>
      </c>
      <c r="L52" s="114" t="s">
        <v>1148</v>
      </c>
      <c r="M52" s="116">
        <v>1</v>
      </c>
      <c r="N52" s="114" t="s">
        <v>27</v>
      </c>
      <c r="O52" s="114" t="s">
        <v>26</v>
      </c>
      <c r="P52" s="79"/>
    </row>
    <row r="53" spans="1:16" s="7" customFormat="1" ht="24.75" customHeight="1" outlineLevel="1" x14ac:dyDescent="0.25">
      <c r="A53" s="142">
        <v>6</v>
      </c>
      <c r="B53" s="111" t="s">
        <v>2665</v>
      </c>
      <c r="C53" s="112" t="s">
        <v>31</v>
      </c>
      <c r="D53" s="110" t="s">
        <v>2683</v>
      </c>
      <c r="E53" s="143">
        <v>43080</v>
      </c>
      <c r="F53" s="143">
        <v>43312</v>
      </c>
      <c r="G53" s="157">
        <f t="shared" si="3"/>
        <v>7.7333333333333334</v>
      </c>
      <c r="H53" s="120" t="s">
        <v>2681</v>
      </c>
      <c r="I53" s="113" t="s">
        <v>110</v>
      </c>
      <c r="J53" s="113" t="s">
        <v>773</v>
      </c>
      <c r="K53" s="115">
        <v>1926852253</v>
      </c>
      <c r="L53" s="114" t="s">
        <v>1148</v>
      </c>
      <c r="M53" s="116">
        <v>1</v>
      </c>
      <c r="N53" s="114" t="s">
        <v>27</v>
      </c>
      <c r="O53" s="114" t="s">
        <v>26</v>
      </c>
      <c r="P53" s="79"/>
    </row>
    <row r="54" spans="1:16" s="7" customFormat="1" ht="24.75" customHeight="1" outlineLevel="1" x14ac:dyDescent="0.25">
      <c r="A54" s="142">
        <v>7</v>
      </c>
      <c r="B54" s="111" t="s">
        <v>2665</v>
      </c>
      <c r="C54" s="112" t="s">
        <v>31</v>
      </c>
      <c r="D54" s="110" t="s">
        <v>2684</v>
      </c>
      <c r="E54" s="143">
        <v>43313</v>
      </c>
      <c r="F54" s="143">
        <v>43404</v>
      </c>
      <c r="G54" s="157">
        <f t="shared" si="3"/>
        <v>3.0333333333333332</v>
      </c>
      <c r="H54" s="120" t="s">
        <v>2681</v>
      </c>
      <c r="I54" s="113" t="s">
        <v>110</v>
      </c>
      <c r="J54" s="113" t="s">
        <v>773</v>
      </c>
      <c r="K54" s="117">
        <v>841288065</v>
      </c>
      <c r="L54" s="114" t="s">
        <v>1148</v>
      </c>
      <c r="M54" s="116">
        <v>1</v>
      </c>
      <c r="N54" s="114" t="s">
        <v>27</v>
      </c>
      <c r="O54" s="114" t="s">
        <v>26</v>
      </c>
      <c r="P54" s="79"/>
    </row>
    <row r="55" spans="1:16" s="7" customFormat="1" ht="24.75" customHeight="1" outlineLevel="1" x14ac:dyDescent="0.25">
      <c r="A55" s="142">
        <v>8</v>
      </c>
      <c r="B55" s="111" t="s">
        <v>2665</v>
      </c>
      <c r="C55" s="112" t="s">
        <v>31</v>
      </c>
      <c r="D55" s="110" t="s">
        <v>2685</v>
      </c>
      <c r="E55" s="143">
        <v>42716</v>
      </c>
      <c r="F55" s="143">
        <v>43404</v>
      </c>
      <c r="G55" s="157">
        <f t="shared" si="3"/>
        <v>22.933333333333334</v>
      </c>
      <c r="H55" s="120" t="s">
        <v>2681</v>
      </c>
      <c r="I55" s="113" t="s">
        <v>110</v>
      </c>
      <c r="J55" s="113" t="s">
        <v>773</v>
      </c>
      <c r="K55" s="117">
        <v>1633762672</v>
      </c>
      <c r="L55" s="114" t="s">
        <v>1148</v>
      </c>
      <c r="M55" s="116">
        <v>1</v>
      </c>
      <c r="N55" s="114" t="s">
        <v>27</v>
      </c>
      <c r="O55" s="114" t="s">
        <v>26</v>
      </c>
      <c r="P55" s="79"/>
    </row>
    <row r="56" spans="1:16" s="7" customFormat="1" ht="24.75" customHeight="1" outlineLevel="1" x14ac:dyDescent="0.25">
      <c r="A56" s="142">
        <v>9</v>
      </c>
      <c r="B56" s="111" t="s">
        <v>2665</v>
      </c>
      <c r="C56" s="112" t="s">
        <v>31</v>
      </c>
      <c r="D56" s="110" t="s">
        <v>2686</v>
      </c>
      <c r="E56" s="143">
        <v>43402</v>
      </c>
      <c r="F56" s="143">
        <v>43434</v>
      </c>
      <c r="G56" s="157">
        <f t="shared" si="3"/>
        <v>1.0666666666666667</v>
      </c>
      <c r="H56" s="120" t="s">
        <v>2681</v>
      </c>
      <c r="I56" s="113" t="s">
        <v>110</v>
      </c>
      <c r="J56" s="113" t="s">
        <v>773</v>
      </c>
      <c r="K56" s="117">
        <v>177382695</v>
      </c>
      <c r="L56" s="114" t="s">
        <v>1148</v>
      </c>
      <c r="M56" s="116">
        <v>1</v>
      </c>
      <c r="N56" s="114" t="s">
        <v>27</v>
      </c>
      <c r="O56" s="114" t="s">
        <v>26</v>
      </c>
      <c r="P56" s="79"/>
    </row>
    <row r="57" spans="1:16" s="7" customFormat="1" ht="24.75" customHeight="1" outlineLevel="1" x14ac:dyDescent="0.25">
      <c r="A57" s="142">
        <v>10</v>
      </c>
      <c r="B57" s="64" t="s">
        <v>2665</v>
      </c>
      <c r="C57" s="65" t="s">
        <v>31</v>
      </c>
      <c r="D57" s="63" t="s">
        <v>2687</v>
      </c>
      <c r="E57" s="143">
        <v>43385</v>
      </c>
      <c r="F57" s="143">
        <v>43434</v>
      </c>
      <c r="G57" s="157">
        <f t="shared" si="3"/>
        <v>1.6333333333333333</v>
      </c>
      <c r="H57" s="120" t="s">
        <v>2681</v>
      </c>
      <c r="I57" s="63" t="s">
        <v>110</v>
      </c>
      <c r="J57" s="63" t="s">
        <v>773</v>
      </c>
      <c r="K57" s="66">
        <v>280429355</v>
      </c>
      <c r="L57" s="65" t="s">
        <v>1148</v>
      </c>
      <c r="M57" s="67">
        <v>1</v>
      </c>
      <c r="N57" s="65" t="s">
        <v>27</v>
      </c>
      <c r="O57" s="65" t="s">
        <v>26</v>
      </c>
      <c r="P57" s="79"/>
    </row>
    <row r="58" spans="1:16" s="7" customFormat="1" ht="24.75" customHeight="1" outlineLevel="1" x14ac:dyDescent="0.25">
      <c r="A58" s="142">
        <v>11</v>
      </c>
      <c r="B58" s="64" t="s">
        <v>2665</v>
      </c>
      <c r="C58" s="65" t="s">
        <v>31</v>
      </c>
      <c r="D58" s="63" t="s">
        <v>2688</v>
      </c>
      <c r="E58" s="143">
        <v>43483</v>
      </c>
      <c r="F58" s="143">
        <v>43819</v>
      </c>
      <c r="G58" s="157">
        <f t="shared" si="3"/>
        <v>11.2</v>
      </c>
      <c r="H58" s="120" t="s">
        <v>2681</v>
      </c>
      <c r="I58" s="63" t="s">
        <v>110</v>
      </c>
      <c r="J58" s="63" t="s">
        <v>773</v>
      </c>
      <c r="K58" s="66">
        <v>3176019692</v>
      </c>
      <c r="L58" s="65" t="s">
        <v>1148</v>
      </c>
      <c r="M58" s="67">
        <v>1</v>
      </c>
      <c r="N58" s="65" t="s">
        <v>27</v>
      </c>
      <c r="O58" s="65" t="s">
        <v>26</v>
      </c>
      <c r="P58" s="79"/>
    </row>
    <row r="59" spans="1:16" s="7" customFormat="1" ht="24.75" customHeight="1" outlineLevel="1" x14ac:dyDescent="0.25">
      <c r="A59" s="142">
        <v>12</v>
      </c>
      <c r="B59" s="64" t="s">
        <v>2665</v>
      </c>
      <c r="C59" s="65" t="s">
        <v>31</v>
      </c>
      <c r="D59" s="63" t="s">
        <v>2689</v>
      </c>
      <c r="E59" s="143">
        <v>43483</v>
      </c>
      <c r="F59" s="143">
        <v>43819</v>
      </c>
      <c r="G59" s="157">
        <f t="shared" si="3"/>
        <v>11.2</v>
      </c>
      <c r="H59" s="120" t="s">
        <v>2681</v>
      </c>
      <c r="I59" s="63" t="s">
        <v>110</v>
      </c>
      <c r="J59" s="63" t="s">
        <v>804</v>
      </c>
      <c r="K59" s="66">
        <v>1415567934</v>
      </c>
      <c r="L59" s="65" t="s">
        <v>1148</v>
      </c>
      <c r="M59" s="67">
        <v>1</v>
      </c>
      <c r="N59" s="65" t="s">
        <v>27</v>
      </c>
      <c r="O59" s="65" t="s">
        <v>26</v>
      </c>
      <c r="P59" s="79"/>
    </row>
    <row r="60" spans="1:16" s="7" customFormat="1" ht="24.75" customHeight="1" outlineLevel="1" x14ac:dyDescent="0.25">
      <c r="A60" s="142">
        <v>13</v>
      </c>
      <c r="B60" s="64" t="s">
        <v>2665</v>
      </c>
      <c r="C60" s="65" t="s">
        <v>31</v>
      </c>
      <c r="D60" s="63" t="s">
        <v>2690</v>
      </c>
      <c r="E60" s="143">
        <v>43483</v>
      </c>
      <c r="F60" s="143">
        <v>43819</v>
      </c>
      <c r="G60" s="157">
        <f t="shared" si="3"/>
        <v>11.2</v>
      </c>
      <c r="H60" s="64" t="s">
        <v>2691</v>
      </c>
      <c r="I60" s="63" t="s">
        <v>110</v>
      </c>
      <c r="J60" s="63" t="s">
        <v>804</v>
      </c>
      <c r="K60" s="66">
        <v>1623173424</v>
      </c>
      <c r="L60" s="65" t="s">
        <v>1148</v>
      </c>
      <c r="M60" s="67">
        <v>1</v>
      </c>
      <c r="N60" s="65" t="s">
        <v>27</v>
      </c>
      <c r="O60" s="65" t="s">
        <v>26</v>
      </c>
      <c r="P60" s="79"/>
    </row>
    <row r="61" spans="1:16" s="7" customFormat="1" ht="24.75" customHeight="1" outlineLevel="1" x14ac:dyDescent="0.25">
      <c r="A61" s="142">
        <v>14</v>
      </c>
      <c r="B61" s="64" t="s">
        <v>2665</v>
      </c>
      <c r="C61" s="65" t="s">
        <v>31</v>
      </c>
      <c r="D61" s="63" t="s">
        <v>2693</v>
      </c>
      <c r="E61" s="143">
        <v>43450</v>
      </c>
      <c r="F61" s="143">
        <v>43920</v>
      </c>
      <c r="G61" s="157">
        <f t="shared" si="3"/>
        <v>15.666666666666666</v>
      </c>
      <c r="H61" s="64" t="s">
        <v>2692</v>
      </c>
      <c r="I61" s="63" t="s">
        <v>110</v>
      </c>
      <c r="J61" s="63" t="s">
        <v>773</v>
      </c>
      <c r="K61" s="66">
        <v>7394181355</v>
      </c>
      <c r="L61" s="65" t="s">
        <v>1148</v>
      </c>
      <c r="M61" s="67">
        <v>1</v>
      </c>
      <c r="N61" s="65" t="s">
        <v>27</v>
      </c>
      <c r="O61" s="65" t="s">
        <v>26</v>
      </c>
      <c r="P61" s="79"/>
    </row>
    <row r="62" spans="1:16" s="7" customFormat="1" ht="24.75" customHeight="1" outlineLevel="1" x14ac:dyDescent="0.25">
      <c r="A62" s="142">
        <v>15</v>
      </c>
      <c r="B62" s="64" t="s">
        <v>2665</v>
      </c>
      <c r="C62" s="65" t="s">
        <v>31</v>
      </c>
      <c r="D62" s="63" t="s">
        <v>2694</v>
      </c>
      <c r="E62" s="143">
        <v>43922</v>
      </c>
      <c r="F62" s="143">
        <v>44165</v>
      </c>
      <c r="G62" s="157">
        <f t="shared" si="3"/>
        <v>8.1</v>
      </c>
      <c r="H62" s="120" t="s">
        <v>2692</v>
      </c>
      <c r="I62" s="119" t="s">
        <v>110</v>
      </c>
      <c r="J62" s="63" t="s">
        <v>773</v>
      </c>
      <c r="K62" s="66">
        <v>1941597271</v>
      </c>
      <c r="L62" s="65" t="s">
        <v>1148</v>
      </c>
      <c r="M62" s="67">
        <v>1</v>
      </c>
      <c r="N62" s="65" t="s">
        <v>2634</v>
      </c>
      <c r="O62" s="65" t="s">
        <v>26</v>
      </c>
      <c r="P62" s="79"/>
    </row>
    <row r="63" spans="1:16" s="7" customFormat="1" ht="24.75" customHeight="1" outlineLevel="1" x14ac:dyDescent="0.25">
      <c r="A63" s="142">
        <v>16</v>
      </c>
      <c r="B63" s="64" t="s">
        <v>2665</v>
      </c>
      <c r="C63" s="65" t="s">
        <v>31</v>
      </c>
      <c r="D63" s="63" t="s">
        <v>2695</v>
      </c>
      <c r="E63" s="143">
        <v>43922</v>
      </c>
      <c r="F63" s="143">
        <v>44165</v>
      </c>
      <c r="G63" s="157">
        <f t="shared" si="3"/>
        <v>8.1</v>
      </c>
      <c r="H63" s="120" t="s">
        <v>2692</v>
      </c>
      <c r="I63" s="63" t="s">
        <v>110</v>
      </c>
      <c r="J63" s="63" t="s">
        <v>810</v>
      </c>
      <c r="K63" s="66">
        <v>2631909323</v>
      </c>
      <c r="L63" s="65" t="s">
        <v>1148</v>
      </c>
      <c r="M63" s="67">
        <v>1</v>
      </c>
      <c r="N63" s="65" t="s">
        <v>2634</v>
      </c>
      <c r="O63" s="65" t="s">
        <v>26</v>
      </c>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7"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7"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7"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7"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7"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7"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7"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7"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7"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7"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7"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7"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7"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7"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7"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2665</v>
      </c>
      <c r="C114" s="160" t="s">
        <v>31</v>
      </c>
      <c r="D114" s="118" t="s">
        <v>2696</v>
      </c>
      <c r="E114" s="143">
        <v>43884</v>
      </c>
      <c r="F114" s="143">
        <v>44196</v>
      </c>
      <c r="G114" s="157">
        <f>IF(AND(E114&lt;&gt;"",F114&lt;&gt;""),((F114-E114)/30),"")</f>
        <v>10.4</v>
      </c>
      <c r="H114" s="120" t="s">
        <v>2681</v>
      </c>
      <c r="I114" s="119" t="s">
        <v>110</v>
      </c>
      <c r="J114" s="119" t="s">
        <v>773</v>
      </c>
      <c r="K114" s="68">
        <v>3302511503</v>
      </c>
      <c r="L114" s="100">
        <f>+IF(AND(K114&gt;0,O114="Ejecución"),(K114/877802)*Tabla28[[#This Row],[% participación]],IF(AND(K114&gt;0,O114&lt;&gt;"Ejecución"),"-",""))</f>
        <v>3762.2510577556213</v>
      </c>
      <c r="M114" s="122" t="s">
        <v>1148</v>
      </c>
      <c r="N114" s="170">
        <v>1</v>
      </c>
      <c r="O114" s="159" t="s">
        <v>1150</v>
      </c>
      <c r="P114" s="78"/>
    </row>
    <row r="115" spans="1:16" s="6" customFormat="1" ht="24.75" customHeight="1" x14ac:dyDescent="0.25">
      <c r="A115" s="141">
        <v>2</v>
      </c>
      <c r="B115" s="158" t="s">
        <v>2665</v>
      </c>
      <c r="C115" s="160" t="s">
        <v>31</v>
      </c>
      <c r="D115" s="63" t="s">
        <v>2697</v>
      </c>
      <c r="E115" s="143">
        <v>43884</v>
      </c>
      <c r="F115" s="143">
        <v>44196</v>
      </c>
      <c r="G115" s="157">
        <f t="shared" ref="G115:G116" si="4">IF(AND(E115&lt;&gt;"",F115&lt;&gt;""),((F115-E115)/30),"")</f>
        <v>10.4</v>
      </c>
      <c r="H115" s="120" t="s">
        <v>2691</v>
      </c>
      <c r="I115" s="63" t="s">
        <v>110</v>
      </c>
      <c r="J115" s="63" t="s">
        <v>819</v>
      </c>
      <c r="K115" s="68">
        <v>1779786146</v>
      </c>
      <c r="L115" s="100">
        <f>+IF(AND(K115&gt;0,O115="Ejecución"),(K115/877802)*Tabla28[[#This Row],[% participación]],IF(AND(K115&gt;0,O115&lt;&gt;"Ejecución"),"-",""))</f>
        <v>2027.5485200534972</v>
      </c>
      <c r="M115" s="65" t="s">
        <v>1148</v>
      </c>
      <c r="N115" s="170">
        <v>1</v>
      </c>
      <c r="O115" s="159" t="s">
        <v>1150</v>
      </c>
      <c r="P115" s="78"/>
    </row>
    <row r="116" spans="1:16" s="6" customFormat="1" ht="24.75" customHeight="1" x14ac:dyDescent="0.25">
      <c r="A116" s="141">
        <v>3</v>
      </c>
      <c r="B116" s="158" t="s">
        <v>2665</v>
      </c>
      <c r="C116" s="160" t="s">
        <v>31</v>
      </c>
      <c r="D116" s="63" t="s">
        <v>2698</v>
      </c>
      <c r="E116" s="143">
        <v>43884</v>
      </c>
      <c r="F116" s="143">
        <v>44196</v>
      </c>
      <c r="G116" s="157">
        <f t="shared" si="4"/>
        <v>10.4</v>
      </c>
      <c r="H116" s="120" t="s">
        <v>2681</v>
      </c>
      <c r="I116" s="63" t="s">
        <v>110</v>
      </c>
      <c r="J116" s="63" t="s">
        <v>804</v>
      </c>
      <c r="K116" s="68">
        <v>1332345945</v>
      </c>
      <c r="L116" s="100">
        <f>+IF(AND(K116&gt;0,O116="Ejecución"),(K116/877802)*Tabla28[[#This Row],[% participación]],IF(AND(K116&gt;0,O116&lt;&gt;"Ejecución"),"-",""))</f>
        <v>1517.8205848243681</v>
      </c>
      <c r="M116" s="65" t="s">
        <v>1148</v>
      </c>
      <c r="N116" s="170">
        <v>1</v>
      </c>
      <c r="O116" s="159" t="s">
        <v>1150</v>
      </c>
      <c r="P116" s="78"/>
    </row>
    <row r="117" spans="1:16" s="6" customFormat="1" ht="24.75" customHeight="1" outlineLevel="1" x14ac:dyDescent="0.25">
      <c r="A117" s="141">
        <v>4</v>
      </c>
      <c r="B117" s="158" t="s">
        <v>2665</v>
      </c>
      <c r="C117" s="160" t="s">
        <v>31</v>
      </c>
      <c r="D117" s="63" t="s">
        <v>2699</v>
      </c>
      <c r="E117" s="143">
        <v>44166</v>
      </c>
      <c r="F117" s="143">
        <v>44773</v>
      </c>
      <c r="G117" s="157">
        <f t="shared" ref="G117:G159" si="5">IF(AND(E117&lt;&gt;"",F117&lt;&gt;""),((F117-E117)/30),"")</f>
        <v>20.233333333333334</v>
      </c>
      <c r="H117" s="120" t="s">
        <v>2692</v>
      </c>
      <c r="I117" s="63" t="s">
        <v>110</v>
      </c>
      <c r="J117" s="63" t="s">
        <v>773</v>
      </c>
      <c r="K117" s="68">
        <v>4796674132</v>
      </c>
      <c r="L117" s="100">
        <f>+IF(AND(K117&gt;0,O117="Ejecución"),(K117/877802)*Tabla28[[#This Row],[% participación]],IF(AND(K117&gt;0,O117&lt;&gt;"Ejecución"),"-",""))</f>
        <v>5464.4146766582899</v>
      </c>
      <c r="M117" s="65" t="s">
        <v>1148</v>
      </c>
      <c r="N117" s="170">
        <v>1</v>
      </c>
      <c r="O117" s="159" t="s">
        <v>1150</v>
      </c>
      <c r="P117" s="78"/>
    </row>
    <row r="118" spans="1:16" s="7" customFormat="1" ht="24.75" customHeight="1" outlineLevel="1" x14ac:dyDescent="0.25">
      <c r="A118" s="142">
        <v>5</v>
      </c>
      <c r="B118" s="158" t="s">
        <v>2665</v>
      </c>
      <c r="C118" s="160" t="s">
        <v>31</v>
      </c>
      <c r="D118" s="63" t="s">
        <v>2700</v>
      </c>
      <c r="E118" s="143">
        <v>44166</v>
      </c>
      <c r="F118" s="143">
        <v>44773</v>
      </c>
      <c r="G118" s="157">
        <f t="shared" si="5"/>
        <v>20.233333333333334</v>
      </c>
      <c r="H118" s="120" t="s">
        <v>2692</v>
      </c>
      <c r="I118" s="119" t="s">
        <v>110</v>
      </c>
      <c r="J118" s="63" t="s">
        <v>810</v>
      </c>
      <c r="K118" s="68">
        <v>6662776208</v>
      </c>
      <c r="L118" s="100">
        <f>+IF(AND(K118&gt;0,O118="Ejecución"),(K118/877802)*Tabla28[[#This Row],[% participación]],IF(AND(K118&gt;0,O118&lt;&gt;"Ejecución"),"-",""))</f>
        <v>7590.2950870469649</v>
      </c>
      <c r="M118" s="65" t="s">
        <v>1148</v>
      </c>
      <c r="N118" s="170">
        <f t="shared" ref="N118:N160" si="6">+IF(M118="No",1,IF(M118="Si","Ingrese %",""))</f>
        <v>1</v>
      </c>
      <c r="O118" s="159" t="s">
        <v>1150</v>
      </c>
      <c r="P118" s="79"/>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2665</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4"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1"/>
      <c r="Z178" s="162" t="str">
        <f>IF(Y178&gt;0,SUM(E180+Y178),"")</f>
        <v/>
      </c>
      <c r="AA178" s="19"/>
      <c r="AB178" s="19"/>
    </row>
    <row r="179" spans="1:28" ht="23.25" x14ac:dyDescent="0.25">
      <c r="A179" s="9"/>
      <c r="B179" s="190" t="s">
        <v>2669</v>
      </c>
      <c r="C179" s="190"/>
      <c r="D179" s="190"/>
      <c r="E179" s="168">
        <v>0.02</v>
      </c>
      <c r="F179" s="167"/>
      <c r="G179" s="162" t="str">
        <f>IF(F179&gt;0,SUM(E179+F179),"")</f>
        <v/>
      </c>
      <c r="H179" s="5"/>
      <c r="I179" s="190" t="s">
        <v>2671</v>
      </c>
      <c r="J179" s="190"/>
      <c r="K179" s="190"/>
      <c r="L179" s="190"/>
      <c r="M179" s="169">
        <v>0.02</v>
      </c>
      <c r="O179" s="8"/>
      <c r="Q179" s="19"/>
      <c r="R179" s="156">
        <f>IF(M179&gt;0,SUM(L179+M179),"")</f>
        <v>0.02</v>
      </c>
      <c r="T179" s="19"/>
      <c r="U179" s="236" t="s">
        <v>1166</v>
      </c>
      <c r="V179" s="236"/>
      <c r="W179" s="236"/>
      <c r="X179" s="24">
        <v>0.02</v>
      </c>
      <c r="Y179" s="161"/>
      <c r="Z179" s="162" t="str">
        <f>IF(Y179&gt;0,SUM(E181+Y179),"")</f>
        <v/>
      </c>
      <c r="AA179" s="19"/>
      <c r="AB179" s="19"/>
    </row>
    <row r="180" spans="1:28" ht="23.25" hidden="1" x14ac:dyDescent="0.25">
      <c r="A180" s="9"/>
      <c r="B180" s="176"/>
      <c r="C180" s="176"/>
      <c r="D180" s="176"/>
      <c r="E180" s="166"/>
      <c r="H180" s="5"/>
      <c r="I180" s="176"/>
      <c r="J180" s="176"/>
      <c r="K180" s="176"/>
      <c r="L180" s="176"/>
      <c r="M180" s="5"/>
      <c r="O180" s="8"/>
      <c r="Q180" s="19"/>
      <c r="R180" s="156" t="str">
        <f>IF(S180&gt;0,SUM(L180+S180),"")</f>
        <v/>
      </c>
      <c r="S180" s="161"/>
      <c r="T180" s="19"/>
      <c r="U180" s="236" t="s">
        <v>1167</v>
      </c>
      <c r="V180" s="236"/>
      <c r="W180" s="236"/>
      <c r="X180" s="24">
        <v>0.03</v>
      </c>
      <c r="Y180" s="161"/>
      <c r="Z180" s="162" t="str">
        <f>IF(Y180&gt;0,SUM(E182+Y180),"")</f>
        <v/>
      </c>
      <c r="AA180" s="19"/>
      <c r="AB180" s="19"/>
    </row>
    <row r="181" spans="1:28" ht="23.25" hidden="1" x14ac:dyDescent="0.25">
      <c r="A181" s="9"/>
      <c r="B181" s="176"/>
      <c r="C181" s="176"/>
      <c r="D181" s="176"/>
      <c r="E181" s="166"/>
      <c r="H181" s="5"/>
      <c r="I181" s="176"/>
      <c r="J181" s="176"/>
      <c r="K181" s="176"/>
      <c r="L181" s="176"/>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6"/>
      <c r="C182" s="176"/>
      <c r="D182" s="176"/>
      <c r="E182" s="166"/>
      <c r="H182" s="5"/>
      <c r="I182" s="176"/>
      <c r="J182" s="176"/>
      <c r="K182" s="176"/>
      <c r="L182" s="176"/>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0.02</v>
      </c>
      <c r="K185" s="235" t="s">
        <v>2628</v>
      </c>
      <c r="L185" s="235"/>
      <c r="M185" s="94">
        <f>+J185*(SUM(K20:K35))</f>
        <v>75524953.780000001</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3">
        <v>41968</v>
      </c>
      <c r="D193" s="5"/>
      <c r="E193" s="124">
        <v>2568</v>
      </c>
      <c r="F193" s="5"/>
      <c r="G193" s="5"/>
      <c r="H193" s="145" t="s">
        <v>2701</v>
      </c>
      <c r="J193" s="5"/>
      <c r="K193" s="125">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2702</v>
      </c>
      <c r="J211" s="27" t="s">
        <v>2622</v>
      </c>
      <c r="K211" s="175" t="s">
        <v>2702</v>
      </c>
      <c r="L211" s="21"/>
      <c r="M211" s="21"/>
      <c r="N211" s="21"/>
      <c r="O211" s="8"/>
    </row>
    <row r="212" spans="1:15" x14ac:dyDescent="0.25">
      <c r="A212" s="9"/>
      <c r="B212" s="27" t="s">
        <v>2619</v>
      </c>
      <c r="C212" s="145" t="s">
        <v>2701</v>
      </c>
      <c r="D212" s="21"/>
      <c r="G212" s="27" t="s">
        <v>2621</v>
      </c>
      <c r="H212" s="174">
        <v>7272899</v>
      </c>
      <c r="J212" s="27" t="s">
        <v>2623</v>
      </c>
      <c r="K212" s="145"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25" right="0.25" top="0.75" bottom="0.75" header="0.3" footer="0.3"/>
  <pageSetup paperSize="14" scale="34"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2020-12-26T17:49:15Z</cp:lastPrinted>
  <dcterms:created xsi:type="dcterms:W3CDTF">2020-10-14T21:57:42Z</dcterms:created>
  <dcterms:modified xsi:type="dcterms:W3CDTF">2020-12-26T18:21:01Z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