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eivy\Desktop\PROPUESTAS MODALIDAD INSTITUCIONAL 2021\PROPUESTAS CON ROBERT\2021808001342020\"/>
    </mc:Choice>
  </mc:AlternateContent>
  <xr:revisionPtr revIDLastSave="0" documentId="13_ncr:1_{9D980BDD-D809-4FB0-9DE4-7E6CEC12A5B2}" xr6:coauthVersionLast="45"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<sst xmlns="http://schemas.openxmlformats.org/spreadsheetml/2006/main" count="4741" uniqueCount="2771">
  <si>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</si>
  <si>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</si>
  <si>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</si>
  <si>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</si>
  <si>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</si>
  <si>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</si>
  <si>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</si>
  <si>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</si>
  <si>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</si>
  <si>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</si>
  <si>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</si>
  <si>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</si>
  <si>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</si>
  <si>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</si>
  <si>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</si>
  <si>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</si>
  <si>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</si>
  <si>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</si>
  <si>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</si>
  <si>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</si>
  <si>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</si>
  <si>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</si>
  <si>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</si>
  <si>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</si>
  <si>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</si>
  <si>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</si>
  <si>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</si>
  <si>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</si>
  <si>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</si>
  <si>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</si>
  <si>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</si>
  <si>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</si>
  <si>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</si>
  <si>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</si>
  <si>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</si>
  <si>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</si>
  <si>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</si>
  <si>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</si>
  <si>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</si>
  <si>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</si>
  <si>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</si>
  <si>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</si>
  <si>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</si>
  <si>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</si>
  <si>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</si>
  <si>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</si>
  <si>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</si>
  <si>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</si>
  <si>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</si>
  <si>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</si>
  <si>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</si>
  <si>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</si>
  <si>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</si>
  <si>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</si>
  <si>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</si>
  <si>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</si>
  <si>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</si>
  <si>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</si>
  <si>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</si>
  <si>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</si>
  <si>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</si>
  <si>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</si>
  <si>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</si>
  <si>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</si>
  <si>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</si>
  <si>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</si>
  <si>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</si>
  <si>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</si>
  <si>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</si>
  <si>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</si>
  <si>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</si>
  <si>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</si>
  <si>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</si>
  <si>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</si>
  <si>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</si>
  <si>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</si>
  <si>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</si>
  <si>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</si>
  <si>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</si>
  <si>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</si>
  <si>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</si>
  <si>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</si>
  <si>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</si>
  <si>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</si>
  <si>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</si>
  <si>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</si>
  <si>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</si>
  <si>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</si>
  <si>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</si>
  <si>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</si>
  <si>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</si>
  <si>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</si>
  <si>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</si>
  <si>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</si>
  <si>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</si>
  <si>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</si>
  <si>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</si>
  <si>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</si>
  <si>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</si>
  <si>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</si>
  <si>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</si>
  <si>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</si>
  <si>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</si>
  <si>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</si>
  <si>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</si>
  <si>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</si>
  <si>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</si>
  <si>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</si>
  <si>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</si>
  <si>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</si>
  <si>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</si>
  <si>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</si>
  <si>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</si>
  <si>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</si>
  <si>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</si>
  <si>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</si>
  <si>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</si>
  <si>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</si>
  <si>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</si>
  <si>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</si>
  <si>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</si>
  <si>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</si>
  <si>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</si>
  <si>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</si>
  <si>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</si>
  <si>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</si>
  <si>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</si>
  <si>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</si>
  <si>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</si>
  <si>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</si>
  <si>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</si>
  <si>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</si>
  <si>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</si>
  <si>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</si>
  <si>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</si>
  <si>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</si>
  <si>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</si>
  <si>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</si>
  <si>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</si>
  <si>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</si>
  <si>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</si>
  <si>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</si>
  <si>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</si>
  <si>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</si>
  <si>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</si>
  <si>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</si>
  <si>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</si>
  <si>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</si>
  <si>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</si>
  <si>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</si>
  <si>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</si>
  <si>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</si>
  <si>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</si>
  <si>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</si>
  <si>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</si>
  <si>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</si>
  <si>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</si>
  <si>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</si>
  <si>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</si>
  <si>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</si>
  <si>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</si>
  <si>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</si>
  <si>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</si>
  <si>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</si>
  <si>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</si>
  <si>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</si>
  <si>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</si>
  <si>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</si>
  <si>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</si>
  <si>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</si>
  <si>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</si>
  <si>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</si>
  <si>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</si>
  <si>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</si>
  <si>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</si>
  <si>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</si>
  <si>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</si>
  <si>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</si>
  <si>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</si>
  <si>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</si>
  <si>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</si>
  <si>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</si>
  <si>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</si>
  <si>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</si>
  <si>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</si>
  <si>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</si>
  <si>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</si>
  <si>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</si>
  <si>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</si>
  <si>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</si>
  <si>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</si>
  <si>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</si>
  <si>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</si>
  <si>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</si>
  <si>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</si>
  <si>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</si>
  <si>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</si>
  <si>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</si>
  <si>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</si>
  <si>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</si>
  <si>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</si>
  <si>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</si>
  <si>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</si>
  <si>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</si>
  <si>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</si>
  <si>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</si>
  <si>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</si>
  <si>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</si>
  <si>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</si>
  <si>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</si>
  <si>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</si>
  <si>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</si>
  <si>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</si>
  <si>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</si>
  <si>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</si>
  <si>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</si>
  <si>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</si>
  <si>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</si>
  <si>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</si>
  <si>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</si>
  <si>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</si>
  <si>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</si>
  <si>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</si>
  <si>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</si>
  <si>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</si>
  <si>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</si>
  <si>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</si>
  <si>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</si>
  <si>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</si>
  <si>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</si>
  <si>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</si>
  <si>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</si>
  <si>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</si>
  <si>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</si>
  <si>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</si>
  <si>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</si>
  <si>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</si>
  <si>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</si>
  <si>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</si>
  <si>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</si>
  <si>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</si>
  <si>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</si>
  <si>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</si>
  <si>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</si>
  <si>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</si>
  <si>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</si>
  <si>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</si>
  <si>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</si>
  <si>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</si>
  <si>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</si>
  <si>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</si>
  <si>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</si>
  <si>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</si>
  <si>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</si>
  <si>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</si>
  <si>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</si>
  <si>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</si>
  <si>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</si>
  <si>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</si>
  <si>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</si>
  <si>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</si>
  <si>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</si>
  <si>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</si>
  <si>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</si>
  <si>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</si>
  <si>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</si>
  <si>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</si>
  <si>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</si>
  <si>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</si>
  <si>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</si>
  <si>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</si>
  <si>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</si>
  <si>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</si>
  <si>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</si>
  <si>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</si>
  <si>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</si>
  <si>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</si>
  <si>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</si>
  <si>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</si>
  <si>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</si>
  <si>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</si>
  <si>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</si>
  <si>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</si>
  <si>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</si>
  <si>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</si>
  <si>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</si>
  <si>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</si>
  <si>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</si>
  <si>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</si>
  <si>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</si>
  <si>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</si>
  <si>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</si>
  <si>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</si>
  <si>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</si>
  <si>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</si>
  <si>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</si>
  <si>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</si>
  <si>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</si>
  <si>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</si>
  <si>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</si>
  <si>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</si>
  <si>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</si>
  <si>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</si>
  <si>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</si>
  <si>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</si>
  <si>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</si>
  <si>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</si>
  <si>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</si>
  <si>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</si>
  <si>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</si>
  <si>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</si>
  <si>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</si>
  <si>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</si>
  <si>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</si>
  <si>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</si>
  <si>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</si>
  <si>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</si>
  <si>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</si>
  <si>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</si>
  <si>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</si>
  <si>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</si>
  <si>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</si>
  <si>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</si>
  <si>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</si>
  <si>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</si>
  <si>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</si>
  <si>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</si>
  <si>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</si>
  <si>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</si>
  <si>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</si>
  <si>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</si>
  <si>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</si>
  <si>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</si>
  <si>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</si>
  <si>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</si>
  <si>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</si>
  <si>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</si>
  <si>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</si>
  <si>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</si>
  <si>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</si>
  <si>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</si>
  <si>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</si>
  <si>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</si>
  <si>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</si>
  <si>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</si>
  <si>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</si>
  <si>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</si>
  <si>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</si>
  <si>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</si>
  <si>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</si>
  <si>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</si>
  <si>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</si>
  <si>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</si>
  <si>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</si>
  <si>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</si>
  <si>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</si>
  <si>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</si>
  <si>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</si>
  <si>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</si>
  <si>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</si>
  <si>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</si>
  <si>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</si>
  <si>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</si>
  <si>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</si>
  <si>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</si>
  <si>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</si>
  <si>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</si>
  <si>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</si>
  <si>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</si>
  <si>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</si>
  <si>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</si>
  <si>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</si>
  <si>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</si>
  <si>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</si>
  <si>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</si>
  <si>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</si>
  <si>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</si>
  <si>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</si>
  <si>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</si>
  <si>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</si>
  <si>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</si>
  <si>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</si>
  <si>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</si>
  <si>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</si>
  <si>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</si>
  <si>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</si>
  <si>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</si>
  <si>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</si>
  <si>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</si>
  <si>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</si>
  <si>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</si>
  <si>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</si>
  <si>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</si>
  <si>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</si>
  <si>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</si>
  <si>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</si>
  <si>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</si>
  <si>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</si>
  <si>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</si>
  <si>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</si>
  <si>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</si>
  <si>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</si>
  <si>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</si>
  <si>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</si>
  <si>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</si>
  <si>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</si>
  <si>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</si>
  <si>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</si>
  <si>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</si>
  <si>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</si>
  <si>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</si>
  <si>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</si>
  <si>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</si>
  <si>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</si>
  <si>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</si>
  <si>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</si>
  <si>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</si>
  <si>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</si>
  <si>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</si>
  <si>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</si>
  <si>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</si>
  <si>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</si>
  <si>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</si>
  <si>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</si>
  <si>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</si>
  <si>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</si>
  <si>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</si>
  <si>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</si>
  <si>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</si>
  <si>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</si>
  <si>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</si>
  <si>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</si>
  <si>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</si>
  <si>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</si>
  <si>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</si>
  <si>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</si>
  <si>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</si>
  <si>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</si>
  <si>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</si>
  <si>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</si>
  <si>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</si>
  <si>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</si>
  <si>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</si>
  <si>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</si>
  <si>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</si>
  <si>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</si>
  <si>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</si>
  <si>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</si>
  <si>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</si>
  <si>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</si>
  <si>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</si>
  <si>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</si>
  <si>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</si>
  <si>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</si>
  <si>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</si>
  <si>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</si>
  <si>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</si>
  <si>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</si>
  <si>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</si>
  <si>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</si>
  <si>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</si>
  <si>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</si>
  <si>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</si>
  <si>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</si>
  <si>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</si>
  <si>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</si>
  <si>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</si>
  <si>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</si>
  <si>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</si>
  <si>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</si>
  <si>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</si>
  <si>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</si>
  <si>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</si>
  <si>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</si>
  <si>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</si>
  <si>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</si>
  <si>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</si>
  <si>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</si>
  <si>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</si>
  <si>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</si>
  <si>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</si>
  <si>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</si>
  <si>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</si>
  <si>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</si>
  <si>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</si>
  <si>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</si>
  <si>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</si>
  <si>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</si>
  <si>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</si>
  <si>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</si>
  <si>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</si>
  <si>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</si>
  <si>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</si>
  <si>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</si>
  <si>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</si>
  <si>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</si>
  <si>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</si>
  <si>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</si>
  <si>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</si>
  <si>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</si>
  <si>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</si>
  <si>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</si>
  <si>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</si>
  <si>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</si>
  <si>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</si>
  <si>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</si>
  <si>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</si>
  <si>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</si>
  <si>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</si>
  <si>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</si>
  <si>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</si>
  <si>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</si>
  <si>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</si>
  <si>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</si>
  <si>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</si>
  <si>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</si>
  <si>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</si>
  <si>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</si>
  <si>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</si>
  <si>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</si>
  <si>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</si>
  <si>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</si>
  <si>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</si>
  <si>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</si>
  <si>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</si>
  <si>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</si>
  <si>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</si>
  <si>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</si>
  <si>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</si>
  <si>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</si>
  <si>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</si>
  <si>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</si>
  <si>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</si>
  <si>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</si>
  <si>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</si>
  <si>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</si>
  <si>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</si>
  <si>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</si>
  <si>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</si>
  <si>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</si>
  <si>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</si>
  <si>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</si>
  <si>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</si>
  <si>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</si>
  <si>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</si>
  <si>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</si>
  <si>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</si>
  <si>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</si>
  <si>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</si>
  <si>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</si>
  <si>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</si>
  <si>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</si>
  <si>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</si>
  <si>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</si>
  <si>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</si>
  <si>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</si>
  <si>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</si>
  <si>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</si>
  <si>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</si>
  <si>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</si>
  <si>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</si>
  <si>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</si>
  <si>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</si>
  <si>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</si>
  <si>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</si>
  <si>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</si>
  <si>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</si>
  <si>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</si>
  <si>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</si>
  <si>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</si>
  <si>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</si>
  <si>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</si>
  <si>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</si>
  <si>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</si>
  <si>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</si>
  <si>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</si>
  <si>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</si>
  <si>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</si>
  <si>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</si>
  <si>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</si>
  <si>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</si>
  <si>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</si>
  <si>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</si>
  <si>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</si>
  <si>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</si>
  <si>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</si>
  <si>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</si>
  <si>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</si>
  <si>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</si>
  <si>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</si>
  <si>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</si>
  <si>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</si>
  <si>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</si>
  <si>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</si>
  <si>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</si>
  <si>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</si>
  <si>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</si>
  <si>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</si>
  <si>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</si>
  <si>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</si>
  <si>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</si>
  <si>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</si>
  <si>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</si>
  <si>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</si>
  <si>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</si>
  <si>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</si>
  <si>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</si>
  <si>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</si>
  <si>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</si>
  <si>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</si>
  <si>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</si>
  <si>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</si>
  <si>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</si>
  <si>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</si>
  <si>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</si>
  <si>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</si>
  <si>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</si>
  <si>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</si>
  <si>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</si>
  <si>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</si>
  <si>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</si>
  <si>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</si>
  <si>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</si>
  <si>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</si>
  <si>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</si>
  <si>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</si>
  <si>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</si>
  <si>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</si>
  <si>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</si>
  <si>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</si>
  <si>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</si>
  <si>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</si>
  <si>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</si>
  <si>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</si>
  <si>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</si>
  <si>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</si>
  <si>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</si>
  <si>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</si>
  <si>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</si>
  <si>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</si>
  <si>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</si>
  <si>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</si>
  <si>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</si>
  <si>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</si>
  <si>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</si>
  <si>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</si>
  <si>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</si>
  <si>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</si>
  <si>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</si>
  <si>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</si>
  <si>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</si>
  <si>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</si>
  <si>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</si>
  <si>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</si>
  <si>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</si>
  <si>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</si>
  <si>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</si>
  <si>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</si>
  <si>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</si>
  <si>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</si>
  <si>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</si>
  <si>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</si>
  <si>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</si>
  <si>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</si>
  <si>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</si>
  <si>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</si>
  <si>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</si>
  <si>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</si>
  <si>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</si>
  <si>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</si>
  <si>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</si>
  <si>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</si>
  <si>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</si>
  <si>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</si>
  <si>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</si>
  <si>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</si>
  <si>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</si>
  <si>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</si>
  <si>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</si>
  <si>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</si>
  <si>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</si>
  <si>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</si>
  <si>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</si>
  <si>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</si>
  <si>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</si>
  <si>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</si>
  <si>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</si>
  <si>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</si>
  <si>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</si>
  <si>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</si>
  <si>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</si>
  <si>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</si>
  <si>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</si>
  <si>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</si>
  <si>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</si>
  <si>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</si>
  <si>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</si>
  <si>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</si>
  <si>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</si>
  <si>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</si>
  <si>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</si>
  <si>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</si>
  <si>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</si>
  <si>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</si>
  <si>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</si>
  <si>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</si>
  <si>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</si>
  <si>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</si>
  <si>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</si>
  <si>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</si>
  <si>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</si>
  <si>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</si>
  <si>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</si>
  <si>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</si>
  <si>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</si>
  <si>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</si>
  <si>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</si>
  <si>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</si>
  <si>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</si>
  <si>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</si>
  <si>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</si>
  <si>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</si>
  <si>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</si>
  <si>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</si>
  <si>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</si>
  <si>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</si>
  <si>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</si>
  <si>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</si>
  <si>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</si>
  <si>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</si>
  <si>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</si>
  <si>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</si>
  <si>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</si>
  <si>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</si>
  <si>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</si>
  <si>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</si>
  <si>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</si>
  <si>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</si>
  <si>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</si>
  <si>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</si>
  <si>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</si>
  <si>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</si>
  <si>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</si>
  <si>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</si>
  <si>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</si>
  <si>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</si>
  <si>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</si>
  <si>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</si>
  <si>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</si>
  <si>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</si>
  <si>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</si>
  <si>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</si>
  <si>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</si>
  <si>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</si>
  <si>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</si>
  <si>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</si>
  <si>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</si>
  <si>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</si>
  <si>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</si>
  <si>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</si>
  <si>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</si>
  <si>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</si>
  <si>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</si>
  <si>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</si>
  <si>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</si>
  <si>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</si>
  <si>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</si>
  <si>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</si>
  <si>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</si>
  <si>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</si>
  <si>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</si>
  <si>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</si>
  <si>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</si>
  <si>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</si>
  <si>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</si>
  <si>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</si>
  <si>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</si>
  <si>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</si>
  <si>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</si>
  <si>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</si>
  <si>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</si>
  <si>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</si>
  <si>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</si>
  <si>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</si>
  <si>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</si>
  <si>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</si>
  <si>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</si>
  <si>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</si>
  <si>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</si>
  <si>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</si>
  <si>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</si>
  <si>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</si>
  <si>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</si>
  <si>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</si>
  <si>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</si>
  <si>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</si>
  <si>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</si>
  <si>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</si>
  <si>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</si>
  <si>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</si>
  <si>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</si>
  <si>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</si>
  <si>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</si>
  <si>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</si>
  <si>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</si>
  <si>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</si>
  <si>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</si>
  <si>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</si>
  <si>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</si>
  <si>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</si>
  <si>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</si>
  <si>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</si>
  <si>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</si>
  <si>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</si>
  <si>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</si>
  <si>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</si>
  <si>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</si>
  <si>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</si>
  <si>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</si>
  <si>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</si>
  <si>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</si>
  <si>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</si>
  <si>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</si>
  <si>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</si>
  <si>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</si>
  <si>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</si>
  <si>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</si>
  <si>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</si>
  <si>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</si>
  <si>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</si>
  <si>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</si>
  <si>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</si>
  <si>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</si>
  <si>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</si>
  <si>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</si>
  <si>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</si>
  <si>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</si>
  <si>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</si>
  <si>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</si>
  <si>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</si>
  <si>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</si>
  <si>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</si>
  <si>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</si>
  <si>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</si>
  <si>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</si>
  <si>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</si>
  <si>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</si>
  <si>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</si>
  <si>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</si>
  <si>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</si>
  <si>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</si>
  <si>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</si>
  <si>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</si>
  <si>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</si>
  <si>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</si>
  <si>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</si>
  <si>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</si>
  <si>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</si>
  <si>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</si>
  <si>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</si>
  <si>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</si>
  <si>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</si>
  <si>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</si>
  <si>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</si>
  <si>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</si>
  <si>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</si>
  <si>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</si>
  <si>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</si>
  <si>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</si>
  <si>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</si>
  <si>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</si>
  <si>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</si>
  <si>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</si>
  <si>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</si>
  <si>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</si>
  <si>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</si>
  <si>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</si>
  <si>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</si>
  <si>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</si>
  <si>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</si>
  <si>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</si>
  <si>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</si>
  <si>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</si>
  <si>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</si>
  <si>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</si>
  <si>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</si>
  <si>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</si>
  <si>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</si>
  <si>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</si>
  <si>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</si>
  <si>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</si>
  <si>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</si>
  <si>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</si>
  <si>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</si>
  <si>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</si>
  <si>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</si>
  <si>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</si>
  <si>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</si>
  <si>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</si>
  <si>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</si>
  <si>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</si>
  <si>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</si>
  <si>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</si>
  <si>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</si>
  <si>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</si>
  <si>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</si>
  <si>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</si>
  <si>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</si>
  <si>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</si>
  <si>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</si>
  <si>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</si>
  <si>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</si>
  <si>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</si>
  <si>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</si>
  <si>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</si>
  <si>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</si>
  <si>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</si>
  <si>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</si>
  <si>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</si>
  <si>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</si>
  <si>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</si>
  <si>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</si>
  <si>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</si>
  <si>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</si>
  <si>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</si>
  <si>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</si>
  <si>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</si>
  <si>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</si>
  <si>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</si>
  <si>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</si>
  <si>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</si>
  <si>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</si>
  <si>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</si>
  <si>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</si>
  <si>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</si>
  <si>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</si>
  <si>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</si>
  <si>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</si>
  <si>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</si>
  <si>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</si>
  <si>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</si>
  <si>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</si>
  <si>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</si>
  <si>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</si>
  <si>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</si>
  <si>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</si>
  <si>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</si>
  <si>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</si>
  <si>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</si>
  <si>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</si>
  <si>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</si>
  <si>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</si>
  <si>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</si>
  <si>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</si>
  <si>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</si>
  <si>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</si>
  <si>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</si>
  <si>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</si>
  <si>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</si>
  <si>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</si>
  <si>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</si>
  <si>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</si>
  <si>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</si>
  <si>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</si>
  <si>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</si>
  <si>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</si>
  <si>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</si>
  <si>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</si>
  <si>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</si>
  <si>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</si>
  <si>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</si>
  <si>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</si>
  <si>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</si>
  <si>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</si>
  <si>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</si>
  <si>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</si>
  <si>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</si>
  <si>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</si>
  <si>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</si>
  <si>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</si>
  <si>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</si>
  <si>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</si>
  <si>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</si>
  <si>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</si>
  <si>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</si>
  <si>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</si>
  <si>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</si>
  <si>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</si>
  <si>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</si>
  <si>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</si>
  <si>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</si>
  <si>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</si>
  <si>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</si>
  <si>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</si>
  <si>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</si>
  <si>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</si>
  <si>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</si>
  <si>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</si>
  <si>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</si>
  <si>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</si>
  <si>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</si>
  <si>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</si>
  <si>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</si>
  <si>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</si>
  <si>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</si>
  <si>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</si>
  <si>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</si>
  <si>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</si>
  <si>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</si>
  <si>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</si>
  <si>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</si>
  <si>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</si>
  <si>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</si>
  <si>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</si>
  <si>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</si>
  <si>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</si>
  <si>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</si>
  <si>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</si>
  <si>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</si>
  <si>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</si>
  <si>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</si>
  <si>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</si>
  <si>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</si>
  <si>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</si>
  <si>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</si>
  <si>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</si>
  <si>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</si>
  <si>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</si>
  <si>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</si>
  <si>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</si>
  <si>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</si>
  <si>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</si>
  <si>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</si>
  <si>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</si>
  <si>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</si>
  <si>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</si>
  <si>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</si>
  <si>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</si>
  <si>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</si>
  <si>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</si>
  <si>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</si>
  <si>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</si>
  <si>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</si>
  <si>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</si>
  <si>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</si>
  <si>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</si>
  <si>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</si>
  <si>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</si>
  <si>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</si>
  <si>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</si>
  <si>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</si>
  <si>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</si>
  <si>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</si>
  <si>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</si>
  <si>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</si>
  <si>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</si>
  <si>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</si>
  <si>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</si>
  <si>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</si>
  <si>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</si>
  <si>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</si>
  <si>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</si>
  <si>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</si>
  <si>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</si>
  <si>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</si>
  <si>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</si>
  <si>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</si>
  <si>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</si>
  <si>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</si>
  <si>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</si>
  <si>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</si>
  <si>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</si>
  <si>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</si>
  <si>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</si>
  <si>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</si>
  <si>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</si>
  <si>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</si>
  <si>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</si>
  <si>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</si>
  <si>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</si>
  <si>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</si>
  <si>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</si>
  <si>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</si>
  <si>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</si>
  <si>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</si>
  <si>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</si>
  <si>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</si>
  <si>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</si>
  <si>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</si>
  <si>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</si>
  <si>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</si>
  <si>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</si>
  <si>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</si>
  <si>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</si>
  <si>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</si>
  <si>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</si>
  <si>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</si>
  <si>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</si>
  <si>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</si>
  <si>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</si>
  <si>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</si>
  <si>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</si>
  <si>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</si>
  <si>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</si>
  <si>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</si>
  <si>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</si>
  <si>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</si>
  <si>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</si>
  <si>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</si>
  <si>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</si>
  <si>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</si>
  <si>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</si>
  <si>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</si>
  <si>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</si>
  <si>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</si>
  <si>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</si>
  <si>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</si>
  <si>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</si>
  <si>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</si>
  <si>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</si>
  <si>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</si>
  <si>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</si>
  <si>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</si>
  <si>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</si>
  <si>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</si>
  <si>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</si>
  <si>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</si>
  <si>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</si>
  <si>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</si>
  <si>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</si>
  <si>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</si>
  <si>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</si>
  <si>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</si>
  <si>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</si>
  <si>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</si>
  <si>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</si>
  <si>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</si>
  <si>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</si>
  <si>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</si>
  <si>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</si>
  <si>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</si>
  <si>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</si>
  <si>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</si>
  <si>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</si>
  <si>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</si>
  <si>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</si>
  <si>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</si>
  <si>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</si>
  <si>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</si>
  <si>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</si>
  <si>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</si>
  <si>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</si>
  <si>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</si>
  <si>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</si>
  <si>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</si>
  <si>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</si>
  <si>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</si>
  <si>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</si>
  <si>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</si>
  <si>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</si>
  <si>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</si>
  <si>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</si>
  <si>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</si>
  <si>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</si>
  <si>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</si>
  <si>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</si>
  <si>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</si>
  <si>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</si>
  <si>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</si>
  <si>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</si>
  <si>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</si>
  <si>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</si>
  <si>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</si>
  <si>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</si>
  <si>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</si>
  <si>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</si>
  <si>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</si>
  <si>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</si>
  <si>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</si>
  <si>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</si>
  <si>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</si>
  <si>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</si>
  <si>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</si>
  <si>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</si>
  <si>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</si>
  <si>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</si>
  <si>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</si>
  <si>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</si>
  <si>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</si>
  <si>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</si>
  <si>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</si>
  <si>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</si>
  <si>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</si>
  <si>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</si>
  <si>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</si>
  <si>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</si>
  <si>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</si>
  <si>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</si>
  <si>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</si>
  <si>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</si>
  <si>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</si>
  <si>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</si>
  <si>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</si>
  <si>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</si>
  <si>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</si>
  <si>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</si>
  <si>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</si>
  <si>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</si>
  <si>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</si>
  <si>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</si>
  <si>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</si>
  <si>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</si>
  <si>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</si>
  <si>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</si>
  <si>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</si>
  <si>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</si>
  <si>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</si>
  <si>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</si>
  <si>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</si>
  <si>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</si>
  <si>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</si>
  <si>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</si>
  <si>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</si>
  <si>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</si>
  <si>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</si>
  <si>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</si>
  <si>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</si>
  <si>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</si>
  <si>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</si>
  <si>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</si>
  <si>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</si>
  <si>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</si>
  <si>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</si>
  <si>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</si>
  <si>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</si>
  <si>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</si>
  <si>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</si>
  <si>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</si>
  <si>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</si>
  <si>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</si>
  <si>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</si>
  <si>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</si>
  <si>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</si>
  <si>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</si>
  <si>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</si>
  <si>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</si>
  <si>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</si>
  <si>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</si>
  <si>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</si>
  <si>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</si>
  <si>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</si>
  <si>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</si>
  <si>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</si>
  <si>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</si>
  <si>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</si>
  <si>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</si>
  <si>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</si>
  <si>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</si>
  <si>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</si>
  <si>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</si>
  <si>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</si>
  <si>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</si>
  <si>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</si>
  <si>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</si>
  <si>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</si>
  <si>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</si>
  <si>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</si>
  <si>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</si>
  <si>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</si>
  <si>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</si>
  <si>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</si>
  <si>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</si>
  <si>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</si>
  <si>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</si>
  <si>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</si>
  <si>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</si>
  <si>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</si>
  <si>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</si>
  <si>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</si>
  <si>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</si>
  <si>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</si>
  <si>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</si>
  <si>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</si>
  <si>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</si>
  <si>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</si>
  <si>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</si>
  <si>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</si>
  <si>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</si>
  <si>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</si>
  <si>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</si>
  <si>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</si>
  <si>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</si>
  <si>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</si>
  <si>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</si>
  <si>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</si>
  <si>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</si>
  <si>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</si>
  <si>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</si>
  <si>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</si>
  <si>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</si>
  <si>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</si>
  <si>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</si>
  <si>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</si>
  <si>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</si>
  <si>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</si>
  <si>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</si>
  <si>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</si>
  <si>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</si>
  <si>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</si>
  <si>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</si>
  <si>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</si>
  <si>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</si>
  <si>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</si>
  <si>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</si>
  <si>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</si>
  <si>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</si>
  <si>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</si>
  <si>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</si>
  <si>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</si>
  <si>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</si>
  <si>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</si>
  <si>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</si>
  <si>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</si>
  <si>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</si>
  <si>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</si>
  <si>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</si>
  <si>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</si>
  <si>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</si>
  <si>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</si>
  <si>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</si>
  <si>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</si>
  <si>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</si>
  <si>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</si>
  <si>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</si>
  <si>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</si>
  <si>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</si>
  <si>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</si>
  <si>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</si>
  <si>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</si>
  <si>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</si>
  <si>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</si>
  <si>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</si>
  <si>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</si>
  <si>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</si>
  <si>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</si>
  <si>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</si>
  <si>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</si>
  <si>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</si>
  <si>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</si>
  <si>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</si>
  <si>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</si>
  <si>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</si>
  <si>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</si>
  <si>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</si>
  <si>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</si>
  <si>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</si>
  <si>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</si>
  <si>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</si>
  <si>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</si>
  <si>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</si>
  <si>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</si>
  <si>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</si>
  <si>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</si>
  <si>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</si>
  <si>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</si>
  <si>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</si>
  <si>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</si>
  <si>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</si>
  <si>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</si>
  <si>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</si>
  <si>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</si>
  <si>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</si>
  <si>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</si>
  <si>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</si>
  <si>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</si>
  <si>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</si>
  <si>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</si>
  <si>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</si>
  <si>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</si>
  <si>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</si>
  <si>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</si>
  <si>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</si>
  <si>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</si>
  <si>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</si>
  <si>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</si>
  <si>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</si>
  <si>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</si>
  <si>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</si>
  <si>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</si>
  <si>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</si>
  <si>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</si>
  <si>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</si>
  <si>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</si>
  <si>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</si>
  <si>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</si>
  <si>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</si>
  <si>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</si>
  <si>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</si>
  <si>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</si>
  <si>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</si>
  <si>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</si>
  <si>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</si>
  <si>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</si>
  <si>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</si>
  <si>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</si>
  <si>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</si>
  <si>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</si>
  <si>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</si>
  <si>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</si>
  <si>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</si>
  <si>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</si>
  <si>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</si>
  <si>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</si>
  <si>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</si>
  <si>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</si>
  <si>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</si>
  <si>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</si>
  <si>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</si>
  <si>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</si>
  <si>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</si>
  <si>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</si>
  <si>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</si>
  <si>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</si>
  <si>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</si>
  <si>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</si>
  <si>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</si>
  <si>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</si>
  <si>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</si>
  <si>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</si>
  <si>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</si>
  <si>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</si>
  <si>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</si>
  <si>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</si>
  <si>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</si>
  <si>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</si>
  <si>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</si>
  <si>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</si>
  <si>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</si>
  <si>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</si>
  <si>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</si>
  <si>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</si>
  <si>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</si>
  <si>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</si>
  <si>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</si>
  <si>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</si>
  <si>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</si>
  <si>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</si>
  <si>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</si>
  <si>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</si>
  <si>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</si>
  <si>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</si>
  <si>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</si>
  <si>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</si>
  <si>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</si>
  <si>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</si>
  <si>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</si>
  <si>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</si>
  <si>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</si>
  <si>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</si>
  <si>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</si>
  <si>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</si>
  <si>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</si>
  <si>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</si>
  <si>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</si>
  <si>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</si>
  <si>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</si>
  <si>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</si>
  <si>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</si>
  <si>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</si>
  <si>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</si>
  <si>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</si>
  <si>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</si>
  <si>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</si>
  <si>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</si>
  <si>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</si>
  <si>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</si>
  <si>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</si>
  <si>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</si>
  <si>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</si>
  <si>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</si>
  <si>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</si>
  <si>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</si>
  <si>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</si>
  <si>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</si>
  <si>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</si>
  <si>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</si>
  <si>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</si>
  <si>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</si>
  <si>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</si>
  <si>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</si>
  <si>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</si>
  <si>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</si>
  <si>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</si>
  <si>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</si>
  <si>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</si>
  <si>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</si>
  <si>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</si>
  <si>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</si>
  <si>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</si>
  <si>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</si>
  <si>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</si>
  <si>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</si>
  <si>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</si>
  <si>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</si>
  <si>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</si>
  <si>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</si>
  <si>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</si>
  <si>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</si>
  <si>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</si>
  <si>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</si>
  <si>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</si>
  <si>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</si>
  <si>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</si>
  <si>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</si>
  <si>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</si>
  <si>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</si>
  <si>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</si>
  <si>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</si>
  <si>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</si>
  <si>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</si>
  <si>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</si>
  <si>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</si>
  <si>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</si>
  <si>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</si>
  <si>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</si>
  <si>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</si>
  <si>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</si>
  <si>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</si>
  <si>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</si>
  <si>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</si>
  <si>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</si>
  <si>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</si>
  <si>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</si>
  <si>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</si>
  <si>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</si>
  <si>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</si>
  <si>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</si>
  <si>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</si>
  <si>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</si>
  <si>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</si>
  <si>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</si>
  <si>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</si>
  <si>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</si>
  <si>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</si>
  <si>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</si>
  <si>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</si>
  <si>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</si>
  <si>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</si>
  <si>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</si>
  <si>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</si>
  <si>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</si>
  <si>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</si>
  <si>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</si>
  <si>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</si>
  <si>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</si>
  <si>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</si>
  <si>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</si>
  <si>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</si>
  <si>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</si>
  <si>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</si>
  <si>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</si>
  <si>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</si>
  <si>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</si>
  <si>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</si>
  <si>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</si>
  <si>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</si>
  <si>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</si>
  <si>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</si>
  <si>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</si>
  <si>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</si>
  <si>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</si>
  <si>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</si>
  <si>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</si>
  <si>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</si>
  <si>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</si>
  <si>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</si>
  <si>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</si>
  <si>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</si>
  <si>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</si>
  <si>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</si>
  <si>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</si>
  <si>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</si>
  <si>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</si>
  <si>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</si>
  <si>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</si>
  <si>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</si>
  <si>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</si>
  <si>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</si>
  <si>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</si>
  <si>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</si>
  <si>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</si>
  <si>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</si>
  <si>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</si>
  <si>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</si>
  <si>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</si>
  <si>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</si>
  <si>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</si>
  <si>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</si>
  <si>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</si>
  <si>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</si>
  <si>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</si>
  <si>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</si>
  <si>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</si>
  <si>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</si>
  <si>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</si>
  <si>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</si>
  <si>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</si>
  <si>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</si>
  <si>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</si>
  <si>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</si>
  <si>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</si>
  <si>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</si>
  <si>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</si>
  <si>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</si>
  <si>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</si>
  <si>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</si>
  <si>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</si>
  <si>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</si>
  <si>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</si>
  <si>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</si>
  <si>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</si>
  <si>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</si>
  <si>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</si>
  <si>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</si>
  <si>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</si>
  <si>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</si>
  <si>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</si>
  <si>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</si>
  <si>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</si>
  <si>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</si>
  <si>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</si>
  <si>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</si>
  <si>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</si>
  <si>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</si>
  <si>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</si>
  <si>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</si>
  <si>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</si>
  <si>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</si>
  <si>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</si>
  <si>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</si>
  <si>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</si>
  <si>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</si>
  <si>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</si>
  <si>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</si>
  <si>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</si>
  <si>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</si>
  <si>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</si>
  <si>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</si>
  <si>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</si>
  <si>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</si>
  <si>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</si>
  <si>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</si>
  <si>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</si>
  <si>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</si>
  <si>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</si>
  <si>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</si>
  <si>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</si>
  <si>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</si>
  <si>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</si>
  <si>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</si>
  <si>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</si>
  <si>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</si>
  <si>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</si>
  <si>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</si>
  <si>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</si>
  <si>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</si>
  <si>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</si>
  <si>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</si>
  <si>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</si>
  <si>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</si>
  <si>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</si>
  <si>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</si>
  <si>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</si>
  <si>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</si>
  <si>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</si>
  <si>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</si>
  <si>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</si>
  <si>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</si>
  <si>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</si>
  <si>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</si>
  <si>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</si>
  <si>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</si>
  <si>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</si>
  <si>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</si>
  <si>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</si>
  <si>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</si>
  <si>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</si>
  <si>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</si>
  <si>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</si>
  <si>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</si>
  <si>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</si>
  <si>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</si>
  <si>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</si>
  <si>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</si>
  <si>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</si>
  <si>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</si>
  <si>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</si>
  <si>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</si>
  <si>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</si>
  <si>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</si>
  <si>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</si>
  <si>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</si>
  <si>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</si>
  <si>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</si>
  <si>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</si>
  <si>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</si>
  <si>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</si>
  <si>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</si>
  <si>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</si>
  <si>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</si>
  <si>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</si>
  <si>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</si>
  <si>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</si>
  <si>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</si>
  <si>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</si>
  <si>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</si>
  <si>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</si>
  <si>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</si>
  <si>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</si>
  <si>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</si>
  <si>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</si>
  <si>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</si>
  <si>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</si>
  <si>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</si>
  <si>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</si>
  <si>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</si>
  <si>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</si>
  <si>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</si>
  <si>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</si>
  <si>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</si>
  <si>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</si>
  <si>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</si>
  <si>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</si>
  <si>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</si>
  <si>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</si>
  <si>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</si>
  <si>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</si>
  <si>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</si>
  <si>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</si>
  <si>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</si>
  <si>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</si>
  <si>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</si>
  <si>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</si>
  <si>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</si>
  <si>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</si>
  <si>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</si>
  <si>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</si>
  <si>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</si>
  <si>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</si>
  <si>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</si>
  <si>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</si>
  <si>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</si>
  <si>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</si>
  <si>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</si>
  <si>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</si>
  <si>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</si>
  <si>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</si>
  <si>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</si>
  <si>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</si>
  <si>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</si>
  <si>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</si>
  <si>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</si>
  <si>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</si>
  <si>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</si>
  <si>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</si>
  <si>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</si>
  <si>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</si>
  <si>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</si>
  <si>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</si>
  <si>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</si>
  <si>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</si>
  <si>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</si>
  <si>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</si>
  <si>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</si>
  <si>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</si>
  <si>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</si>
  <si>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</si>
  <si>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</si>
  <si>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</si>
  <si>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</si>
  <si>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</si>
  <si>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</si>
  <si>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</si>
  <si>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</si>
  <si>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</si>
  <si>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</si>
  <si>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</si>
  <si>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</si>
  <si>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</si>
  <si>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</si>
  <si>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</si>
  <si>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</si>
  <si>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</si>
  <si>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</si>
  <si>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</si>
  <si>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</si>
  <si>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</si>
  <si>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</si>
  <si>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</si>
  <si>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</si>
  <si>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</si>
  <si>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</si>
  <si>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</si>
  <si>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</si>
  <si>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</si>
  <si>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</si>
  <si>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</si>
  <si>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</si>
  <si>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</si>
  <si>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</si>
  <si>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</si>
  <si>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</si>
  <si>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</si>
  <si>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</si>
  <si>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</si>
  <si>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</si>
  <si>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</si>
  <si>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</si>
  <si>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</si>
  <si>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</si>
  <si>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</si>
  <si>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</si>
  <si>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</si>
  <si>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</si>
  <si>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</si>
  <si>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</si>
  <si>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</si>
  <si>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</si>
  <si>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</si>
  <si>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</si>
  <si>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</si>
  <si>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</si>
  <si>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</si>
  <si>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</si>
  <si>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</si>
  <si>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</si>
  <si>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</si>
  <si>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</si>
  <si>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</si>
  <si>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</si>
  <si>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</si>
  <si>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</si>
  <si>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</si>
  <si>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</si>
  <si>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</si>
  <si>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</si>
  <si>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</si>
  <si>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</si>
  <si>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</si>
  <si>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</si>
  <si>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</si>
  <si>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</si>
  <si>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</si>
  <si>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</si>
  <si>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</si>
  <si>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</si>
  <si>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</si>
  <si>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</si>
  <si>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</si>
  <si>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</si>
  <si>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</si>
  <si>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</si>
  <si>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</si>
  <si>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</si>
  <si>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</si>
  <si>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</si>
  <si>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</si>
  <si>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</si>
  <si>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</si>
  <si>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</si>
  <si>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</si>
  <si>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</si>
  <si>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</si>
  <si>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</si>
  <si>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</si>
  <si>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</si>
  <si>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</si>
  <si>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</si>
  <si>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</si>
  <si>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</si>
  <si>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</si>
  <si>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</si>
  <si>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</si>
  <si>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</si>
  <si>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</si>
  <si>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</si>
  <si>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</si>
  <si>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</si>
  <si>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</si>
  <si>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</si>
  <si>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</si>
  <si>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</si>
  <si>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</si>
  <si>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</si>
  <si>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</si>
  <si>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</si>
  <si>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</si>
  <si>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</si>
  <si>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</si>
  <si>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</si>
  <si>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</si>
  <si>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</si>
  <si>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</si>
  <si>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</si>
  <si>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</si>
  <si>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</si>
  <si>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</si>
  <si>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</si>
  <si>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</si>
  <si>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</si>
  <si>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</si>
  <si>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</si>
  <si>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</si>
  <si>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</si>
  <si>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</si>
  <si>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</si>
  <si>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</si>
  <si>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</si>
  <si>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</si>
  <si>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</si>
  <si>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</si>
  <si>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</si>
  <si>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</si>
  <si>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</si>
  <si>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</si>
  <si>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</si>
  <si>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</si>
  <si>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</si>
  <si>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</si>
  <si>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</si>
  <si>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</si>
  <si>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</si>
  <si>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</si>
  <si>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</si>
  <si>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</si>
  <si>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</si>
  <si>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</si>
  <si>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</si>
  <si>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</si>
  <si>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</si>
  <si>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</si>
  <si>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</si>
  <si>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</si>
  <si>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</si>
  <si>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</si>
  <si>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</si>
  <si>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</si>
  <si>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</si>
  <si>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</si>
  <si>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</si>
  <si>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</si>
  <si>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</si>
  <si>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</si>
  <si>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</si>
  <si>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</si>
  <si>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</si>
  <si>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</si>
  <si>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</si>
  <si>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</si>
  <si>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</si>
  <si>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</si>
  <si>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</si>
  <si>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</si>
  <si>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</si>
  <si>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</si>
  <si>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</si>
  <si>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</si>
  <si>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</si>
  <si>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</si>
  <si>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</si>
  <si>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</si>
  <si>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</si>
  <si>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</si>
  <si>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</si>
  <si>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</si>
  <si>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</si>
  <si>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</si>
  <si>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</si>
  <si>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</si>
  <si>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</si>
  <si>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</si>
  <si>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</si>
  <si>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</si>
  <si>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</si>
  <si>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</si>
  <si>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</si>
  <si>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</si>
  <si>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</si>
  <si>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</si>
  <si>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</si>
  <si>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</si>
  <si>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</si>
  <si>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</si>
  <si>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</si>
  <si>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</si>
  <si>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</si>
  <si>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</si>
  <si>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</si>
  <si>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</si>
  <si>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</si>
  <si>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</si>
  <si>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</si>
  <si>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</si>
  <si>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</si>
  <si>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</si>
  <si>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</si>
  <si>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</si>
  <si>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</si>
  <si>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</si>
  <si>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</si>
  <si>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</si>
  <si>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</si>
  <si>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</si>
  <si>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</si>
  <si>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</si>
  <si>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</si>
  <si>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</si>
  <si>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</si>
  <si>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</si>
  <si>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</si>
  <si>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</si>
  <si>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</si>
  <si>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</si>
  <si>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</si>
  <si>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</si>
  <si>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</si>
  <si>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</si>
  <si>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</si>
  <si>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</si>
  <si>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</si>
  <si>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</si>
  <si>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</si>
  <si>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</si>
  <si>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</si>
  <si>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</si>
  <si>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</si>
  <si>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</si>
  <si>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</si>
  <si>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</si>
  <si>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</si>
  <si>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</si>
  <si>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</si>
  <si>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</si>
  <si>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</si>
  <si>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</si>
  <si>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</si>
  <si>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</si>
  <si>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</si>
  <si>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</si>
  <si>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</si>
  <si>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</si>
  <si>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</si>
  <si>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</si>
  <si>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</si>
  <si>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</si>
  <si>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</si>
  <si>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</si>
  <si>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</si>
  <si>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</si>
  <si>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</si>
  <si>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</si>
  <si>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</si>
  <si>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</si>
  <si>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</si>
  <si>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</si>
  <si>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</si>
  <si>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</si>
  <si>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</si>
  <si>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</si>
  <si>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</si>
  <si>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</si>
  <si>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</si>
  <si>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</si>
  <si>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</si>
  <si>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</si>
  <si>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</si>
  <si>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</si>
  <si>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</si>
  <si>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</si>
  <si>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</si>
  <si>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</si>
  <si>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</si>
  <si>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</si>
  <si>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</si>
  <si>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</si>
  <si>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</si>
  <si>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</si>
  <si>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</si>
  <si>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</si>
  <si>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</si>
  <si>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</si>
  <si>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</si>
  <si>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</si>
  <si>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</si>
  <si>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</si>
  <si>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</si>
  <si>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</si>
  <si>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</si>
  <si>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</si>
  <si>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</si>
  <si>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</si>
  <si>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</si>
  <si>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</si>
  <si>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</si>
  <si>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</si>
  <si>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</si>
  <si>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</si>
  <si>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</si>
  <si>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</si>
  <si>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</si>
  <si>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</si>
  <si>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</si>
  <si>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</si>
  <si>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</si>
  <si>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</si>
  <si>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</si>
  <si>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</si>
  <si>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</si>
  <si>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</si>
  <si>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</si>
  <si>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</si>
  <si>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</si>
  <si>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</si>
  <si>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</si>
  <si>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</si>
  <si>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</si>
  <si>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</si>
  <si>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</si>
  <si>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</si>
  <si>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</si>
  <si>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</si>
  <si>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</si>
  <si>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</si>
  <si>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</si>
  <si>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</si>
  <si>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</si>
  <si>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</si>
  <si>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</si>
  <si>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</si>
  <si>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</si>
  <si>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</si>
  <si>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</si>
  <si>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</si>
  <si>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</si>
  <si>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</si>
  <si>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</si>
  <si>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</si>
  <si>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</si>
  <si>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</si>
  <si>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</si>
  <si>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</si>
  <si>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</si>
  <si>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</si>
  <si>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</si>
  <si>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</si>
  <si>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</si>
  <si>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</si>
  <si>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</si>
  <si>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</si>
  <si>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</si>
  <si>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</si>
  <si>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</si>
  <si>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</si>
  <si>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</si>
  <si>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</si>
  <si>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</si>
  <si>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</si>
  <si>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</si>
  <si>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</si>
  <si>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</si>
  <si>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</si>
  <si>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</si>
  <si>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</si>
  <si>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</si>
  <si>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</si>
  <si>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</si>
  <si>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</si>
  <si>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</si>
  <si>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</si>
  <si>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</si>
  <si>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</si>
  <si>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</si>
  <si>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</si>
  <si>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</si>
  <si>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</si>
  <si>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</si>
  <si>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</si>
  <si>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</si>
  <si>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</si>
  <si>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</si>
  <si>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</si>
  <si>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</si>
  <si>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</si>
  <si>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</si>
  <si>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</si>
  <si>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</si>
  <si>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</si>
  <si>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</si>
  <si>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</si>
  <si>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</si>
  <si>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</si>
  <si>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</si>
  <si>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</si>
  <si>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</si>
  <si>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</si>
  <si>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</si>
  <si>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</si>
  <si>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</si>
  <si>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</si>
  <si>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</si>
  <si>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</si>
  <si>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</si>
  <si>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</si>
  <si>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</si>
  <si>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</si>
  <si>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</si>
  <si>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</si>
  <si>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</si>
  <si>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</si>
  <si>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</si>
  <si>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</si>
  <si>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</si>
  <si>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</si>
  <si>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</si>
  <si>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</si>
  <si>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</si>
  <si>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</si>
  <si>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</si>
  <si>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</si>
  <si>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</si>
  <si>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</si>
  <si>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</si>
  <si>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</si>
  <si>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</si>
  <si>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</si>
  <si>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</si>
  <si>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</si>
  <si>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</si>
  <si>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</si>
  <si>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</si>
  <si>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</si>
  <si>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</si>
  <si>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</si>
  <si>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</si>
  <si>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</si>
  <si>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</si>
  <si>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</si>
  <si>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</si>
  <si>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</si>
  <si>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</si>
  <si>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</si>
  <si>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</si>
  <si>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</si>
  <si>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</si>
  <si>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</si>
  <si>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</si>
  <si>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</si>
  <si>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</si>
  <si>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</si>
  <si>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</si>
  <si>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</si>
  <si>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</si>
  <si>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</si>
  <si>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</si>
  <si>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</si>
  <si>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</si>
  <si>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</si>
  <si>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</si>
  <si>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</si>
  <si>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</si>
  <si>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</si>
  <si>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</si>
  <si>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</si>
  <si>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</si>
  <si>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</si>
  <si>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</si>
  <si>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</si>
  <si>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</si>
  <si>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</si>
  <si>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</si>
  <si>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</si>
  <si>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</si>
  <si>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</si>
  <si>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</si>
  <si>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</si>
  <si>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</si>
  <si>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</si>
  <si>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</si>
  <si>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</si>
  <si>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</si>
  <si>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</si>
  <si>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</si>
  <si>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</si>
  <si>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</si>
  <si>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</si>
  <si>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</si>
  <si>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</si>
  <si>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</si>
  <si>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</si>
  <si>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</si>
  <si>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</si>
  <si>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</si>
  <si>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</si>
  <si>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</si>
  <si>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</si>
  <si>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</si>
  <si>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</si>
  <si>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</si>
  <si>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</si>
  <si>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</si>
  <si>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</si>
  <si>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</si>
  <si>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</si>
  <si>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</si>
  <si>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</si>
  <si>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</si>
  <si>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</si>
  <si>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</si>
  <si>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</si>
  <si>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</si>
  <si>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</si>
  <si>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</si>
  <si>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</si>
  <si>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</si>
  <si>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</si>
  <si>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</si>
  <si>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</si>
  <si>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</si>
  <si>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</si>
  <si>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</si>
  <si>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</si>
  <si>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</si>
  <si>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</si>
  <si>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</si>
  <si>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</si>
  <si>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</si>
  <si>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</si>
  <si>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</si>
  <si>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</si>
  <si>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</si>
  <si>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</si>
  <si>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</si>
  <si>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</si>
  <si>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</si>
  <si>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</si>
  <si>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</si>
  <si>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</si>
  <si>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</si>
  <si>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</si>
  <si>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</si>
  <si>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</si>
  <si>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</si>
  <si>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</si>
  <si>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</si>
  <si>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</si>
  <si>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</si>
  <si>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</si>
  <si>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</si>
  <si>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</si>
  <si>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</si>
  <si>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</si>
  <si>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</si>
  <si>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</si>
  <si>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</si>
  <si>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</si>
  <si>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</si>
  <si>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</si>
  <si>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</si>
  <si>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</si>
  <si>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</si>
  <si>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</si>
  <si>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</si>
  <si>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</si>
  <si>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</si>
  <si>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</si>
  <si>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</si>
  <si>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</si>
  <si>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</si>
  <si>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</si>
  <si>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</si>
  <si>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</si>
  <si>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</si>
  <si>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</si>
  <si>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</si>
  <si>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</si>
  <si>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</si>
  <si>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</si>
  <si>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</si>
  <si>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</si>
  <si>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</si>
  <si>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</si>
  <si>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</si>
  <si>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</si>
  <si>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</si>
  <si>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</si>
  <si>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</si>
  <si>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</si>
  <si>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</si>
  <si>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</si>
  <si>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</si>
  <si>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</si>
  <si>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</si>
  <si>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</si>
  <si>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</si>
  <si>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</si>
  <si>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</si>
  <si>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</si>
  <si>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</si>
  <si>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</si>
  <si>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</si>
  <si>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</si>
  <si>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</si>
  <si>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</si>
  <si>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</si>
  <si>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</si>
  <si>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</si>
  <si>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</si>
  <si>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</si>
  <si>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</si>
  <si>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</si>
  <si>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</si>
  <si>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</si>
  <si>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</si>
  <si>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</si>
  <si>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</si>
  <si>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</si>
  <si>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</si>
  <si>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</si>
  <si>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</si>
  <si>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</si>
  <si>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</si>
  <si>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</si>
  <si>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</si>
  <si>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</si>
  <si>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</si>
  <si>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</si>
  <si>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</si>
  <si>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</si>
  <si>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</si>
  <si>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</si>
  <si>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</si>
  <si>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</si>
  <si>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</si>
  <si>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</si>
  <si>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</si>
  <si>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</si>
  <si>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</si>
  <si>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</si>
  <si>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</si>
  <si>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</si>
  <si>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</si>
  <si>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</si>
  <si>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</si>
  <si>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</si>
  <si>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</si>
  <si>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</si>
  <si>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</si>
  <si>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</si>
  <si>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</si>
  <si>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</si>
  <si>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</si>
  <si>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</si>
  <si>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</si>
  <si>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</si>
  <si>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</si>
  <si>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</si>
  <si>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</si>
  <si>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</si>
  <si>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</si>
  <si>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</si>
  <si>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</si>
  <si>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</si>
  <si>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</si>
  <si>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</si>
  <si>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</si>
  <si>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</si>
  <si>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</si>
  <si>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</si>
  <si>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</si>
  <si>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</si>
  <si>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</si>
  <si>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</si>
  <si>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</si>
  <si>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</si>
  <si>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</si>
  <si>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</si>
  <si>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</si>
  <si>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</si>
  <si>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</si>
  <si>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</si>
  <si>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</si>
  <si>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</si>
  <si>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</si>
  <si>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</si>
  <si>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</si>
  <si>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</si>
  <si>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</si>
  <si>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</si>
  <si>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</si>
  <si>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</si>
  <si>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</si>
  <si>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</si>
  <si>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</si>
  <si>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</si>
  <si>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</si>
  <si>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</si>
  <si>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</si>
  <si>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</si>
  <si>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</si>
  <si>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</si>
  <si>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</si>
  <si>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</si>
  <si>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</si>
  <si>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</si>
  <si>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</si>
  <si>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</si>
  <si>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</si>
  <si>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</si>
  <si>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</si>
  <si>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</si>
  <si>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</si>
  <si>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</si>
  <si>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</si>
  <si>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</si>
  <si>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</si>
  <si>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</si>
  <si>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</si>
  <si>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</si>
  <si>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</si>
  <si>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</si>
  <si>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</si>
  <si>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</si>
  <si>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</si>
  <si>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</si>
  <si>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</si>
  <si>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</si>
  <si>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</si>
  <si>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</si>
  <si>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</si>
  <si>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</si>
  <si>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</si>
  <si>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</si>
  <si>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</si>
  <si>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</si>
  <si>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</si>
  <si>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</si>
  <si>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</si>
  <si>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</si>
  <si>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</si>
  <si>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</si>
  <si>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</si>
  <si>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</si>
  <si>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</si>
  <si>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</si>
  <si>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</si>
  <si>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</si>
  <si>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</si>
  <si>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</si>
  <si>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</si>
  <si>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</si>
  <si>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</si>
  <si>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</si>
  <si>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</si>
  <si>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</si>
  <si>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</si>
  <si>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</si>
  <si>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</si>
  <si>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</si>
  <si>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</si>
  <si>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</si>
  <si>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</si>
  <si>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</si>
  <si>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</si>
  <si>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</si>
  <si>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</si>
  <si>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</si>
  <si>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</si>
  <si>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</si>
  <si>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</si>
  <si>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</si>
  <si>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</si>
  <si>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</si>
  <si>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</si>
  <si>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</si>
  <si>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</si>
  <si>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</si>
  <si>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</si>
  <si>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</si>
  <si>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</si>
  <si>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</si>
  <si>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</si>
  <si>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</si>
  <si>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</si>
  <si>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</si>
  <si>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</si>
  <si>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</si>
  <si>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</si>
  <si>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</si>
  <si>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</si>
  <si>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</si>
  <si>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</si>
  <si>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</si>
  <si>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</si>
  <si>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</si>
  <si>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</si>
  <si>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</si>
  <si>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</si>
  <si>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</si>
  <si>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</si>
  <si>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</si>
  <si>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</si>
  <si>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</si>
  <si>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</si>
  <si>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</si>
  <si>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</si>
  <si>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</si>
  <si>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</si>
  <si>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</si>
  <si>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</si>
  <si>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</si>
  <si>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</si>
  <si>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</si>
  <si>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</si>
  <si>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</si>
  <si>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</si>
  <si>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</si>
  <si>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</si>
  <si>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</si>
  <si>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</si>
  <si>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</si>
  <si>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</si>
  <si>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</si>
  <si>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</si>
  <si>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</si>
  <si>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</si>
  <si>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</si>
  <si>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</si>
  <si>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</si>
  <si>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</si>
  <si>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</si>
  <si>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</si>
  <si>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</si>
  <si>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</si>
  <si>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</si>
  <si>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</si>
  <si>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</si>
  <si>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</si>
  <si>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</si>
  <si>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</si>
  <si>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</si>
  <si>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</si>
  <si>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</si>
  <si>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</si>
  <si>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</si>
  <si>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</si>
  <si>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</si>
  <si>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</si>
  <si>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</si>
  <si>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</si>
  <si>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</si>
  <si>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</si>
  <si>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</si>
  <si>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</si>
  <si>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</si>
  <si>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</si>
  <si>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</si>
  <si>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</si>
  <si>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</si>
  <si>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</si>
  <si>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</si>
  <si>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</si>
  <si>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</si>
  <si>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</si>
  <si>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</si>
  <si>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</si>
  <si>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</si>
  <si>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</si>
  <si>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</si>
  <si>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</si>
  <si>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</si>
  <si>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</si>
  <si>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INSTITUTO COLOMBIANO DEL  BIENESTAR FAMILIAR </t>
  </si>
  <si>
    <t xml:space="preserve">iNSTITUTO COLOMBIANO DEL  BIENESTAR FAMILIAR </t>
  </si>
  <si>
    <t>INSTITUCION EDUCATIVA LICEO MIXTO DEL ATLANTICO</t>
  </si>
  <si>
    <t>0</t>
  </si>
  <si>
    <t>Administrar correctamente los recursos para atender 110 cupos brindarán Atensión integral a los niños menores de 6 años observando las normas y límites técnicos administrativos y financieros del ICB F según lo establecido en los artículos 12 62127 del decreto reglamentario 23 88 de 1979</t>
  </si>
  <si>
    <t>16</t>
  </si>
  <si>
    <t>Brindar a través del hogar infantil puerto Colombia y Salgar atención a las necesidades básicas de protección nutrición desarrollo individual y social de los niños y niñas menores de seis años involucrando su contexto familiar y social conforme a las normas y miramientos técnico administrativo del ICBF los cuales hacen parte integral del presente contrato para lo cual el instituto promoverá al contratista de los recursos</t>
  </si>
  <si>
    <t>21</t>
  </si>
  <si>
    <t>30</t>
  </si>
  <si>
    <t>Brindar atención a niños y niñas menores de 5 años través De la modalidad hogar infantil involucrando su contexto familiar y comunitario de conformidad con los estándares y lineamientos emanados del ICB F distribuidos así garantizar la intención del servicio el bienestar familiar contratado conforme a los objetos y norma lineamientos técnicos administrativos y está Andrés establecido por eso es para el programa</t>
  </si>
  <si>
    <t>437</t>
  </si>
  <si>
    <t xml:space="preserve">suministrar raciones alimentarias a niños, niñas, y jovenes de  pertenecientes a poblacion con vulnerabilidad nutricional y socioeconomica de las areas urbanas y rural de conformidad con las normas y lineamientos tecnicos y administraticvo. </t>
  </si>
  <si>
    <t>107</t>
  </si>
  <si>
    <t>Brindar atención en 60 niños entre 6 meses y 5 años través De la modalidad hogar infantil involucrando su contexto familiar y comunitario de conformidad con los estándares y lineamientos emanados del ICB F distribuidos así garantizar la intención del servicio el bienestar familiar contratado conforme a los objetos y norma lineamientos técnicos administrativos y está Andrés establecido por eso es para el programa</t>
  </si>
  <si>
    <t>28</t>
  </si>
  <si>
    <t>13</t>
  </si>
  <si>
    <t>brindar atencion a niños y niñas entre 6 meses y hasta 6 años de edad en el hogar infantil . Respetar y salvaguardar los derechos fundamentales de los niños y niñas consagrados en el artículo 44 de la Constitución política en convención internacional de los derechos del niño el código del menor y demás normas pertinentes, brindar atención a niños y niñas a través de la modalidad hogar infantil dando prioridad a los niños y niñas pertenecientes al nivel uno y dos del SISBEN involucrando su contexto familiar y comunitario de conformidad con los estándares y lineamientos emanados del ICBF</t>
  </si>
  <si>
    <t>005</t>
  </si>
  <si>
    <t>Proveer al contratista de los recursos de que tratan la clausula quinta para brindar atencion integral a niños y niñas entre seis (6) meses y hasta cinco años (5) once meses (11) de edad, con vulnerabilidad economica y social, prioritariamente a quienes por razones de trabajo de sus padres o adultos responsables de su cuidado permanecen solo temporalmente y a los hijos de familias en situacion de desplazamiento.</t>
  </si>
  <si>
    <t>010</t>
  </si>
  <si>
    <t>Brindar atencion integral a niños  niñas entre los seis (6) meses y hasta menores de los cinco años (5) de edad, con vulnerabilidad economica y social, prioritariamente a quienes por razones de trabajo de sus padres o adultos responsables de su cuidado permanecen solo termporalmente y a los niños de familias en situacion de desplazamiento</t>
  </si>
  <si>
    <t>019</t>
  </si>
  <si>
    <t>068</t>
  </si>
  <si>
    <t>089</t>
  </si>
  <si>
    <t>333</t>
  </si>
  <si>
    <t>482</t>
  </si>
  <si>
    <t xml:space="preserve">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Empresariales; Jardines Sociales y en la Modalidad FAMI </t>
  </si>
  <si>
    <t>032</t>
  </si>
  <si>
    <t>Atender a la primera infancia en el marco de la estrategias *De cero a siempre * de conformidad con la directrices, lineamientos y parametros establecidos por el ICBF, asi como regular las relaciones entre las partes derivadas de la entrega de aportes del ICBF a la ENTIDAD ADMINISTRADORA DE SERVICIO, para que este asuma con su personal y bajo su exclusividad responsabilidad dicha atencion.</t>
  </si>
  <si>
    <t>173</t>
  </si>
  <si>
    <t xml:space="preserve">Prestar el servicio de atencion, educacion inicial y cuidado a niños y niñas menores de 5 años o hasta su ingreso al grado de transacion, con el fin de promover el desarrollo integral de la primera infancia con calidad, de conformidad con los  lineamientos, manual operativo, las directrices, parametros y estandares establecidos por el icbf, en el marco de la estrategias de atencion integral "de cero a siempre" asi como regular las relaciones entre las partes derivadas de la entrega de aportes del icbf a la entidad administradora de servicio, para que este asuma con su personal y bajo su exclusividad responsabilidad dicha atencion.  </t>
  </si>
  <si>
    <t>786</t>
  </si>
  <si>
    <t>Prestar el servicio de atencion, educacion inicial y cuidado a niños y niñas menores de 5 años o hasta su ingreso al grado de transacion, con el fin de promover el desarrollo integral de la primera infancia con calidad, de conformidad con los  lineamientos, manual operativo, las directrices, parametros y estandares establecidos por el icbf, en el marco de la estrategias de atencion integral "de cero a siempre"</t>
  </si>
  <si>
    <t>CCS-004-2020</t>
  </si>
  <si>
    <t>Realizar capacitaciones acciones eventos programas y proyectos encaminados a la prevención promoción y formación en salud educación inicial nutrición , nutrición y cuidados dirigido a la primera infancia dirigidos a primera infancia (niños , niñas de 0 a 5 años) la niñez , la adolescencia (niños y niñas adolescentes de seis a 17 años) la familia mujeres gestantes y madres en periodo de lactancia así como también talleres y recomendaciones para gozar de buenos hábitos alimenticios higiene y entrega de paquetes alimentarios</t>
  </si>
  <si>
    <t>142</t>
  </si>
  <si>
    <t>143</t>
  </si>
  <si>
    <t>144</t>
  </si>
  <si>
    <t>Prestar el servicio hogares infantiles -HI-, de conformidad con el manual operativo de la modalidad institucional y las directrices establecidas por el icbf, en la armonia con la politica de estado para el desarrollo integral de la primera infancia de cero a siempre</t>
  </si>
  <si>
    <t>ANA JUDITH AYOLA ARISMENDI</t>
  </si>
  <si>
    <t>CRA 47 # 102- 170</t>
  </si>
  <si>
    <t>3013196429</t>
  </si>
  <si>
    <t>CRA 47 # 102 - 170</t>
  </si>
  <si>
    <t>INFO@ASOAMIT.ORG</t>
  </si>
  <si>
    <t>331</t>
  </si>
  <si>
    <t>332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</si>
  <si>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</si>
  <si>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</si>
  <si>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187</t>
  </si>
  <si>
    <t>255</t>
  </si>
  <si>
    <t>183</t>
  </si>
  <si>
    <t>167</t>
  </si>
  <si>
    <t>24/01/2014</t>
  </si>
  <si>
    <t>30/01/2015</t>
  </si>
  <si>
    <t>118</t>
  </si>
  <si>
    <t>31/12/2015</t>
  </si>
  <si>
    <t>130</t>
  </si>
  <si>
    <t>30/01/2016</t>
  </si>
  <si>
    <t>31/10/2016</t>
  </si>
  <si>
    <t>752</t>
  </si>
  <si>
    <t>1/11/2016</t>
  </si>
  <si>
    <t>31/07/2018</t>
  </si>
  <si>
    <t>274</t>
  </si>
  <si>
    <t>01/08/2018</t>
  </si>
  <si>
    <t>15/12/2018</t>
  </si>
  <si>
    <t>594</t>
  </si>
  <si>
    <t>31/03/2020</t>
  </si>
  <si>
    <t>303</t>
  </si>
  <si>
    <t>Apoyar a las familias en desarrollo con mujeres gestantes, madres lactantes y niños y niñas menores de dos años (FAMI) y brindar atencion a la primera infancia, niños y niñas menores de cinco (5) años (0-7) que se encuentran en vulnerabilidad psicoafectiva, nutricional, economica y social a traves de hogares comunitarios de Bienestar, prioritariamente en situacion de desplazamiento</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</si>
  <si>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encuentren en vulnerabilidad</t>
  </si>
  <si>
    <t>Brindar atencion a la primera infancia , niños y niñas menores de cinco (5) años, de familias en situacion con vulnerabilidad economica, social, cultural, nutricional y psicoefectiva, a traves de los Hogares Comunitarios de Bienestar modalidades: 0-5 años, en las siguientes formas de atencion: Familiares, Multiples, Grupales y en la modalidad FAMI, apoyar a las familias en desarrollo con mujeres gestantes, madres lactantes y niños y niñas menores de dos años (2) que se encuentran en vulnerabilidad psicoafectiva, nutricional, economica y social.</t>
  </si>
  <si>
    <t>Brindar atencion a la primera infancia, niños y niñas menores de cinco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de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</si>
  <si>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ADMINITRADORA DEL SERVICIO en la modalidad de hogares comunitarios de Bienestar en las siguientes formas de atencion Familiares, Multiples; Grupale,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</si>
  <si>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</si>
  <si>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empresariales, jardines sociales y en la modalidad FAMI.</t>
  </si>
  <si>
    <t>Atender a la primera infancia en el marco de la politica de estado "De cero a siempre" especificamente a los niños y niñas menores de cinco (5) años de familias en  situacion de vulnerailidad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</si>
  <si>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 de Bienestar Familiares, hogares comunitarios de bienestar cualificados o integrales y hogares comunitarios de bienestar familia mujer e infancia FAMI.</t>
  </si>
  <si>
    <t>Prestar el servicio HCB Familiar, HCB integral, HCB fami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</si>
  <si>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</si>
  <si>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08004462020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</si>
  <si>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</si>
  <si>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JACKELINE DE JESUS HOYOS GARCIA</t>
  </si>
  <si>
    <t>CALLE 49 # 63-25</t>
  </si>
  <si>
    <t>3681358-3022855038</t>
  </si>
  <si>
    <t>CALLE 49 #63-25</t>
  </si>
  <si>
    <t>fundacionreydavid0890@hotmail.com</t>
  </si>
  <si>
    <t xml:space="preserve">MARIA REINA </t>
  </si>
  <si>
    <t>TUBARA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</si>
  <si>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</si>
  <si>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2021-8-08001342020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</si>
</sst>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horizontal="center" vertical="center"/>
      <protection locked="0"/>
    </xf>
    <xf numFmtId="0" fontId="0" fillId="3" borderId="0" xfId="0"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85" zoomScaleNormal="85" zoomScaleSheetLayoutView="40" zoomScalePageLayoutView="40" workbookViewId="0">
      <selection activeCell="G179" sqref="G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44194.974995254626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7" t="str">
        <f>HYPERLINK("#Integrante_1!A109","CAPACIDAD RESIDUAL")</f>
        <v>CAPACIDAD RESIDUAL</v>
      </c>
      <c r="F8" s="268"/>
      <c r="G8" s="269"/>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7" t="str">
        <f>HYPERLINK("#Integrante_1!A162","TALENTO HUMANO")</f>
        <v>TALENTO HUMANO</v>
      </c>
      <c r="F9" s="268"/>
      <c r="G9" s="269"/>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7" t="str">
        <f>HYPERLINK("#Integrante_1!F162","INFRAESTRUCTURA")</f>
        <v>INFRAESTRUCTURA</v>
      </c>
      <c r="F10" s="268"/>
      <c r="G10" s="269"/>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2770</v>
      </c>
      <c r="D15" s="35"/>
      <c r="E15" s="35"/>
      <c r="F15" s="5"/>
      <c r="G15" s="32" t="s">
        <v>1168</v>
      </c>
      <c r="H15" s="105" t="s">
        <v>163</v>
      </c>
      <c r="I15" s="32" t="s">
        <v>2629</v>
      </c>
      <c r="J15" s="110" t="s">
        <v>2637</v>
      </c>
      <c r="L15" s="264" t="s">
        <v>8</v>
      </c>
      <c r="M15" s="264"/>
      <c r="N15" s="177">
        <v>0.01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1">
        <v>802004252</v>
      </c>
      <c r="C20" s="5"/>
      <c r="D20" s="74"/>
      <c r="E20" s="154" t="s">
        <v>2669</v>
      </c>
      <c r="F20" s="156" t="s">
        <v>2767</v>
      </c>
      <c r="G20" s="5"/>
      <c r="H20" s="270"/>
      <c r="I20" s="143" t="s">
        <v>163</v>
      </c>
      <c r="J20" s="144" t="s">
        <v>166</v>
      </c>
      <c r="K20" s="145">
        <v>5544949805</v>
      </c>
      <c r="L20" s="146"/>
      <c r="M20" s="146">
        <v>44561</v>
      </c>
      <c r="N20" s="129">
        <f>+(M20-L20)/30</f>
        <v>1485.3666666666666</v>
      </c>
      <c r="O20" s="132"/>
      <c r="U20" s="128"/>
      <c r="V20" s="107">
        <f ca="1">NOW()</f>
        <v>44194.974995254626</v>
      </c>
      <c r="W20" s="107">
        <f ca="1">NOW()</f>
        <v>44194.974995254626</v>
      </c>
    </row>
    <row r="21" spans="1:23" ht="30" customHeight="1" outlineLevel="1" x14ac:dyDescent="0.25">
      <c r="A21" s="9"/>
      <c r="B21" s="72"/>
      <c r="C21" s="5"/>
      <c r="D21" s="5"/>
      <c r="E21" s="5"/>
      <c r="F21" s="5"/>
      <c r="G21" s="5"/>
      <c r="H21" s="71"/>
      <c r="I21" s="143" t="s">
        <v>163</v>
      </c>
      <c r="J21" s="144" t="s">
        <v>166</v>
      </c>
      <c r="K21" s="145"/>
      <c r="L21" s="146"/>
      <c r="M21" s="146">
        <v>44561</v>
      </c>
      <c r="N21" s="129">
        <f t="shared" ref="N21:N35" si="0">+(M21-L21)/30</f>
        <v>1485.3666666666666</v>
      </c>
      <c r="O21" s="133"/>
    </row>
    <row r="22" spans="1:23" ht="30" customHeight="1" outlineLevel="1" x14ac:dyDescent="0.25">
      <c r="A22" s="9"/>
      <c r="B22" s="72"/>
      <c r="C22" s="5"/>
      <c r="D22" s="5"/>
      <c r="E22" s="5"/>
      <c r="F22" s="5"/>
      <c r="G22" s="5"/>
      <c r="H22" s="71"/>
      <c r="I22" s="143" t="s">
        <v>163</v>
      </c>
      <c r="J22" s="144" t="s">
        <v>169</v>
      </c>
      <c r="K22" s="145"/>
      <c r="L22" s="146"/>
      <c r="M22" s="146">
        <v>44561</v>
      </c>
      <c r="N22" s="130">
        <f t="shared" ref="N22:N33" si="1">+(M22-L22)/30</f>
        <v>1485.3666666666666</v>
      </c>
      <c r="O22" s="133"/>
    </row>
    <row r="23" spans="1:23" ht="30" customHeight="1" outlineLevel="1" x14ac:dyDescent="0.25">
      <c r="A23" s="9"/>
      <c r="B23" s="103"/>
      <c r="C23" s="21"/>
      <c r="D23" s="21"/>
      <c r="E23" s="21"/>
      <c r="F23" s="5"/>
      <c r="G23" s="5"/>
      <c r="H23" s="71"/>
      <c r="I23" s="143" t="s">
        <v>163</v>
      </c>
      <c r="J23" s="144" t="s">
        <v>2768</v>
      </c>
      <c r="K23" s="145"/>
      <c r="L23" s="146"/>
      <c r="M23" s="146">
        <v>44561</v>
      </c>
      <c r="N23" s="130">
        <f t="shared" si="1"/>
        <v>1485.3666666666666</v>
      </c>
      <c r="O23" s="133"/>
      <c r="Q23" s="106"/>
      <c r="R23" s="55"/>
      <c r="S23" s="107"/>
      <c r="T23" s="107"/>
    </row>
    <row r="24" spans="1:23" ht="30" customHeight="1" outlineLevel="1" x14ac:dyDescent="0.25">
      <c r="A24" s="9"/>
      <c r="B24" s="103"/>
      <c r="C24" s="21"/>
      <c r="D24" s="21"/>
      <c r="E24" s="21"/>
      <c r="F24" s="5"/>
      <c r="G24" s="5"/>
      <c r="H24" s="71"/>
      <c r="I24" s="143" t="s">
        <v>163</v>
      </c>
      <c r="J24" s="144" t="s">
        <v>2768</v>
      </c>
      <c r="K24" s="145"/>
      <c r="L24" s="146"/>
      <c r="M24" s="146">
        <v>44561</v>
      </c>
      <c r="N24" s="130">
        <f t="shared" si="1"/>
        <v>1485.3666666666666</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ASOCIACIÓN DE AMIGOS TRABAJADORES POR EL BIENESTAR DEL NIÑO PORTEÑO</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2769</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2681</v>
      </c>
      <c r="C48" s="112" t="s">
        <v>31</v>
      </c>
      <c r="D48" s="117" t="s">
        <v>2684</v>
      </c>
      <c r="E48" s="139">
        <v>35445</v>
      </c>
      <c r="F48" s="139">
        <v>35795</v>
      </c>
      <c r="G48" s="166">
        <f>IF(AND(E48&lt;&gt;"",F48&lt;&gt;""),((F48-E48)/30),"")</f>
        <v>11.666666666666666</v>
      </c>
      <c r="H48" s="118" t="s">
        <v>2685</v>
      </c>
      <c r="I48" s="117" t="s">
        <v>163</v>
      </c>
      <c r="J48" s="117" t="s">
        <v>178</v>
      </c>
      <c r="K48" s="119">
        <v>59658392</v>
      </c>
      <c r="L48" s="113" t="s">
        <v>1148</v>
      </c>
      <c r="M48" s="114">
        <v>1</v>
      </c>
      <c r="N48" s="113" t="s">
        <v>27</v>
      </c>
      <c r="O48" s="113" t="s">
        <v>1148</v>
      </c>
      <c r="P48" s="80"/>
    </row>
    <row r="49" spans="1:16" s="6" customFormat="1" ht="24.75" customHeight="1" x14ac:dyDescent="0.25">
      <c r="A49" s="137">
        <v>2</v>
      </c>
      <c r="B49" s="118" t="s">
        <v>2681</v>
      </c>
      <c r="C49" s="112" t="s">
        <v>31</v>
      </c>
      <c r="D49" s="117" t="s">
        <v>2686</v>
      </c>
      <c r="E49" s="139">
        <v>36164</v>
      </c>
      <c r="F49" s="139">
        <v>36525</v>
      </c>
      <c r="G49" s="166">
        <f t="shared" ref="G49:G107" si="2">IF(AND(E49&lt;&gt;"",F49&lt;&gt;""),((F49-E49)/30),"")</f>
        <v>12.033333333333333</v>
      </c>
      <c r="H49" s="118" t="s">
        <v>2687</v>
      </c>
      <c r="I49" s="117" t="s">
        <v>163</v>
      </c>
      <c r="J49" s="117" t="s">
        <v>178</v>
      </c>
      <c r="K49" s="119">
        <v>81113313</v>
      </c>
      <c r="L49" s="113" t="s">
        <v>1148</v>
      </c>
      <c r="M49" s="114">
        <v>1</v>
      </c>
      <c r="N49" s="113" t="s">
        <v>27</v>
      </c>
      <c r="O49" s="113" t="s">
        <v>1148</v>
      </c>
      <c r="P49" s="80"/>
    </row>
    <row r="50" spans="1:16" s="6" customFormat="1" ht="24.75" customHeight="1" x14ac:dyDescent="0.25">
      <c r="A50" s="137">
        <v>3</v>
      </c>
      <c r="B50" s="118" t="s">
        <v>2681</v>
      </c>
      <c r="C50" s="112" t="s">
        <v>31</v>
      </c>
      <c r="D50" s="117" t="s">
        <v>2688</v>
      </c>
      <c r="E50" s="139">
        <v>36528</v>
      </c>
      <c r="F50" s="139">
        <v>36891</v>
      </c>
      <c r="G50" s="166">
        <f t="shared" si="2"/>
        <v>12.1</v>
      </c>
      <c r="H50" s="118" t="s">
        <v>2687</v>
      </c>
      <c r="I50" s="117" t="s">
        <v>163</v>
      </c>
      <c r="J50" s="117" t="s">
        <v>178</v>
      </c>
      <c r="K50" s="119">
        <v>81377906</v>
      </c>
      <c r="L50" s="113" t="s">
        <v>1148</v>
      </c>
      <c r="M50" s="114">
        <v>1</v>
      </c>
      <c r="N50" s="113" t="s">
        <v>27</v>
      </c>
      <c r="O50" s="113" t="s">
        <v>1148</v>
      </c>
      <c r="P50" s="80"/>
    </row>
    <row r="51" spans="1:16" s="6" customFormat="1" ht="24.75" customHeight="1" outlineLevel="1" x14ac:dyDescent="0.25">
      <c r="A51" s="137">
        <v>4</v>
      </c>
      <c r="B51" s="118" t="s">
        <v>2681</v>
      </c>
      <c r="C51" s="112" t="s">
        <v>31</v>
      </c>
      <c r="D51" s="117" t="s">
        <v>2689</v>
      </c>
      <c r="E51" s="139">
        <v>36893</v>
      </c>
      <c r="F51" s="139">
        <v>37256</v>
      </c>
      <c r="G51" s="166">
        <f t="shared" si="2"/>
        <v>12.1</v>
      </c>
      <c r="H51" s="118" t="s">
        <v>2690</v>
      </c>
      <c r="I51" s="117" t="s">
        <v>163</v>
      </c>
      <c r="J51" s="117" t="s">
        <v>178</v>
      </c>
      <c r="K51" s="119">
        <v>57259157</v>
      </c>
      <c r="L51" s="113" t="s">
        <v>1148</v>
      </c>
      <c r="M51" s="114">
        <v>1</v>
      </c>
      <c r="N51" s="113" t="s">
        <v>27</v>
      </c>
      <c r="O51" s="113" t="s">
        <v>1148</v>
      </c>
      <c r="P51" s="80"/>
    </row>
    <row r="52" spans="1:16" s="7" customFormat="1" ht="24.75" customHeight="1" outlineLevel="1" x14ac:dyDescent="0.25">
      <c r="A52" s="138">
        <v>5</v>
      </c>
      <c r="B52" s="118" t="s">
        <v>2681</v>
      </c>
      <c r="C52" s="112" t="s">
        <v>31</v>
      </c>
      <c r="D52" s="117" t="s">
        <v>2691</v>
      </c>
      <c r="E52" s="139">
        <v>37258</v>
      </c>
      <c r="F52" s="139">
        <v>37617</v>
      </c>
      <c r="G52" s="166">
        <f t="shared" si="2"/>
        <v>11.966666666666667</v>
      </c>
      <c r="H52" s="118" t="s">
        <v>2692</v>
      </c>
      <c r="I52" s="117" t="s">
        <v>163</v>
      </c>
      <c r="J52" s="117" t="s">
        <v>178</v>
      </c>
      <c r="K52" s="119">
        <v>6570000</v>
      </c>
      <c r="L52" s="113" t="s">
        <v>1148</v>
      </c>
      <c r="M52" s="114">
        <v>1</v>
      </c>
      <c r="N52" s="113" t="s">
        <v>27</v>
      </c>
      <c r="O52" s="113" t="s">
        <v>1148</v>
      </c>
      <c r="P52" s="81"/>
    </row>
    <row r="53" spans="1:16" s="7" customFormat="1" ht="24.75" customHeight="1" outlineLevel="1" x14ac:dyDescent="0.25">
      <c r="A53" s="138">
        <v>6</v>
      </c>
      <c r="B53" s="118" t="s">
        <v>2681</v>
      </c>
      <c r="C53" s="112" t="s">
        <v>31</v>
      </c>
      <c r="D53" s="117" t="s">
        <v>2693</v>
      </c>
      <c r="E53" s="139">
        <v>37712</v>
      </c>
      <c r="F53" s="139">
        <v>37986</v>
      </c>
      <c r="G53" s="166">
        <f t="shared" si="2"/>
        <v>9.1333333333333329</v>
      </c>
      <c r="H53" s="118" t="s">
        <v>2694</v>
      </c>
      <c r="I53" s="117" t="s">
        <v>163</v>
      </c>
      <c r="J53" s="117" t="s">
        <v>178</v>
      </c>
      <c r="K53" s="119">
        <v>51238891</v>
      </c>
      <c r="L53" s="113" t="s">
        <v>1148</v>
      </c>
      <c r="M53" s="114">
        <v>1</v>
      </c>
      <c r="N53" s="113" t="s">
        <v>27</v>
      </c>
      <c r="O53" s="113" t="s">
        <v>1148</v>
      </c>
      <c r="P53" s="81"/>
    </row>
    <row r="54" spans="1:16" s="7" customFormat="1" ht="24.75" customHeight="1" outlineLevel="1" x14ac:dyDescent="0.25">
      <c r="A54" s="138">
        <v>7</v>
      </c>
      <c r="B54" s="118" t="s">
        <v>2681</v>
      </c>
      <c r="C54" s="112" t="s">
        <v>31</v>
      </c>
      <c r="D54" s="117" t="s">
        <v>2695</v>
      </c>
      <c r="E54" s="139">
        <v>38013</v>
      </c>
      <c r="F54" s="139">
        <v>38352</v>
      </c>
      <c r="G54" s="166">
        <f t="shared" si="2"/>
        <v>11.3</v>
      </c>
      <c r="H54" s="118" t="s">
        <v>2694</v>
      </c>
      <c r="I54" s="117" t="s">
        <v>163</v>
      </c>
      <c r="J54" s="117" t="s">
        <v>178</v>
      </c>
      <c r="K54" s="119">
        <v>68275793</v>
      </c>
      <c r="L54" s="113" t="s">
        <v>1148</v>
      </c>
      <c r="M54" s="114">
        <v>1</v>
      </c>
      <c r="N54" s="113" t="s">
        <v>27</v>
      </c>
      <c r="O54" s="113" t="s">
        <v>1148</v>
      </c>
      <c r="P54" s="81"/>
    </row>
    <row r="55" spans="1:16" s="7" customFormat="1" ht="24.75" customHeight="1" outlineLevel="1" x14ac:dyDescent="0.25">
      <c r="A55" s="138">
        <v>8</v>
      </c>
      <c r="B55" s="118" t="s">
        <v>2681</v>
      </c>
      <c r="C55" s="112" t="s">
        <v>31</v>
      </c>
      <c r="D55" s="117" t="s">
        <v>2696</v>
      </c>
      <c r="E55" s="139">
        <v>38376</v>
      </c>
      <c r="F55" s="139">
        <v>38716</v>
      </c>
      <c r="G55" s="166">
        <f t="shared" si="2"/>
        <v>11.333333333333334</v>
      </c>
      <c r="H55" s="118" t="s">
        <v>2697</v>
      </c>
      <c r="I55" s="117" t="s">
        <v>163</v>
      </c>
      <c r="J55" s="117" t="s">
        <v>178</v>
      </c>
      <c r="K55" s="119">
        <v>75982214</v>
      </c>
      <c r="L55" s="113" t="s">
        <v>1148</v>
      </c>
      <c r="M55" s="114">
        <v>1</v>
      </c>
      <c r="N55" s="113" t="s">
        <v>27</v>
      </c>
      <c r="O55" s="113" t="s">
        <v>1148</v>
      </c>
      <c r="P55" s="81"/>
    </row>
    <row r="56" spans="1:16" s="7" customFormat="1" ht="24.75" customHeight="1" outlineLevel="1" x14ac:dyDescent="0.25">
      <c r="A56" s="138">
        <v>9</v>
      </c>
      <c r="B56" s="118" t="s">
        <v>2681</v>
      </c>
      <c r="C56" s="112" t="s">
        <v>31</v>
      </c>
      <c r="D56" s="117" t="s">
        <v>2698</v>
      </c>
      <c r="E56" s="139">
        <v>39449</v>
      </c>
      <c r="F56" s="139">
        <v>39813</v>
      </c>
      <c r="G56" s="166">
        <f t="shared" si="2"/>
        <v>12.133333333333333</v>
      </c>
      <c r="H56" s="118" t="s">
        <v>2699</v>
      </c>
      <c r="I56" s="117" t="s">
        <v>163</v>
      </c>
      <c r="J56" s="117" t="s">
        <v>178</v>
      </c>
      <c r="K56" s="119">
        <v>95043249</v>
      </c>
      <c r="L56" s="113" t="s">
        <v>1148</v>
      </c>
      <c r="M56" s="114">
        <v>1</v>
      </c>
      <c r="N56" s="113" t="s">
        <v>27</v>
      </c>
      <c r="O56" s="113" t="s">
        <v>1148</v>
      </c>
      <c r="P56" s="81"/>
    </row>
    <row r="57" spans="1:16" s="7" customFormat="1" ht="24.75" customHeight="1" outlineLevel="1" x14ac:dyDescent="0.25">
      <c r="A57" s="138">
        <v>10</v>
      </c>
      <c r="B57" s="118" t="s">
        <v>2681</v>
      </c>
      <c r="C57" s="65" t="s">
        <v>31</v>
      </c>
      <c r="D57" s="117" t="s">
        <v>2700</v>
      </c>
      <c r="E57" s="139">
        <v>39832</v>
      </c>
      <c r="F57" s="139">
        <v>40178</v>
      </c>
      <c r="G57" s="166">
        <f t="shared" si="2"/>
        <v>11.533333333333333</v>
      </c>
      <c r="H57" s="118" t="s">
        <v>2701</v>
      </c>
      <c r="I57" s="117" t="s">
        <v>163</v>
      </c>
      <c r="J57" s="117" t="s">
        <v>178</v>
      </c>
      <c r="K57" s="119">
        <v>99441382</v>
      </c>
      <c r="L57" s="65" t="s">
        <v>1148</v>
      </c>
      <c r="M57" s="67">
        <v>1</v>
      </c>
      <c r="N57" s="65" t="s">
        <v>27</v>
      </c>
      <c r="O57" s="65" t="s">
        <v>1148</v>
      </c>
      <c r="P57" s="81"/>
    </row>
    <row r="58" spans="1:16" s="7" customFormat="1" ht="24.75" customHeight="1" outlineLevel="1" x14ac:dyDescent="0.25">
      <c r="A58" s="138">
        <v>11</v>
      </c>
      <c r="B58" s="118" t="s">
        <v>2682</v>
      </c>
      <c r="C58" s="65" t="s">
        <v>31</v>
      </c>
      <c r="D58" s="117" t="s">
        <v>2702</v>
      </c>
      <c r="E58" s="139">
        <v>40191</v>
      </c>
      <c r="F58" s="139">
        <v>40543</v>
      </c>
      <c r="G58" s="166">
        <f t="shared" si="2"/>
        <v>11.733333333333333</v>
      </c>
      <c r="H58" s="118" t="s">
        <v>2701</v>
      </c>
      <c r="I58" s="117" t="s">
        <v>163</v>
      </c>
      <c r="J58" s="117" t="s">
        <v>178</v>
      </c>
      <c r="K58" s="119">
        <v>103511881</v>
      </c>
      <c r="L58" s="65" t="s">
        <v>1148</v>
      </c>
      <c r="M58" s="67">
        <v>1</v>
      </c>
      <c r="N58" s="65" t="s">
        <v>27</v>
      </c>
      <c r="O58" s="65" t="s">
        <v>1148</v>
      </c>
      <c r="P58" s="81"/>
    </row>
    <row r="59" spans="1:16" s="7" customFormat="1" ht="24.75" customHeight="1" outlineLevel="1" x14ac:dyDescent="0.25">
      <c r="A59" s="138">
        <v>12</v>
      </c>
      <c r="B59" s="118" t="s">
        <v>2682</v>
      </c>
      <c r="C59" s="65" t="s">
        <v>31</v>
      </c>
      <c r="D59" s="117" t="s">
        <v>2703</v>
      </c>
      <c r="E59" s="139">
        <v>40561</v>
      </c>
      <c r="F59" s="139">
        <v>40908</v>
      </c>
      <c r="G59" s="166">
        <f t="shared" si="2"/>
        <v>11.566666666666666</v>
      </c>
      <c r="H59" s="118" t="s">
        <v>2701</v>
      </c>
      <c r="I59" s="117" t="s">
        <v>163</v>
      </c>
      <c r="J59" s="117" t="s">
        <v>178</v>
      </c>
      <c r="K59" s="119">
        <v>106675021</v>
      </c>
      <c r="L59" s="65" t="s">
        <v>1148</v>
      </c>
      <c r="M59" s="67">
        <v>1</v>
      </c>
      <c r="N59" s="65" t="s">
        <v>27</v>
      </c>
      <c r="O59" s="65" t="s">
        <v>1148</v>
      </c>
      <c r="P59" s="81"/>
    </row>
    <row r="60" spans="1:16" s="7" customFormat="1" ht="24.75" customHeight="1" outlineLevel="1" x14ac:dyDescent="0.25">
      <c r="A60" s="138">
        <v>13</v>
      </c>
      <c r="B60" s="118" t="s">
        <v>2681</v>
      </c>
      <c r="C60" s="65" t="s">
        <v>31</v>
      </c>
      <c r="D60" s="117" t="s">
        <v>2704</v>
      </c>
      <c r="E60" s="139">
        <v>40928</v>
      </c>
      <c r="F60" s="139">
        <v>41090</v>
      </c>
      <c r="G60" s="166">
        <f t="shared" si="2"/>
        <v>5.4</v>
      </c>
      <c r="H60" s="118" t="s">
        <v>2701</v>
      </c>
      <c r="I60" s="117" t="s">
        <v>163</v>
      </c>
      <c r="J60" s="117" t="s">
        <v>178</v>
      </c>
      <c r="K60" s="119">
        <v>55813423</v>
      </c>
      <c r="L60" s="65" t="s">
        <v>1148</v>
      </c>
      <c r="M60" s="67">
        <v>1</v>
      </c>
      <c r="N60" s="65" t="s">
        <v>27</v>
      </c>
      <c r="O60" s="65" t="s">
        <v>26</v>
      </c>
      <c r="P60" s="81"/>
    </row>
    <row r="61" spans="1:16" s="7" customFormat="1" ht="24.75" customHeight="1" outlineLevel="1" x14ac:dyDescent="0.25">
      <c r="A61" s="138">
        <v>14</v>
      </c>
      <c r="B61" s="118" t="s">
        <v>2681</v>
      </c>
      <c r="C61" s="65" t="s">
        <v>31</v>
      </c>
      <c r="D61" s="117" t="s">
        <v>2705</v>
      </c>
      <c r="E61" s="139">
        <v>41091</v>
      </c>
      <c r="F61" s="139">
        <v>41274</v>
      </c>
      <c r="G61" s="166">
        <f t="shared" si="2"/>
        <v>6.1</v>
      </c>
      <c r="H61" s="118" t="s">
        <v>2701</v>
      </c>
      <c r="I61" s="117" t="s">
        <v>163</v>
      </c>
      <c r="J61" s="117" t="s">
        <v>178</v>
      </c>
      <c r="K61" s="119">
        <v>57719470</v>
      </c>
      <c r="L61" s="65" t="s">
        <v>1148</v>
      </c>
      <c r="M61" s="67">
        <v>1</v>
      </c>
      <c r="N61" s="65" t="s">
        <v>27</v>
      </c>
      <c r="O61" s="65" t="s">
        <v>26</v>
      </c>
      <c r="P61" s="81"/>
    </row>
    <row r="62" spans="1:16" s="7" customFormat="1" ht="24.75" customHeight="1" outlineLevel="1" x14ac:dyDescent="0.25">
      <c r="A62" s="138">
        <v>15</v>
      </c>
      <c r="B62" s="118" t="s">
        <v>2682</v>
      </c>
      <c r="C62" s="65" t="s">
        <v>31</v>
      </c>
      <c r="D62" s="117" t="s">
        <v>2706</v>
      </c>
      <c r="E62" s="139">
        <v>41256</v>
      </c>
      <c r="F62" s="139">
        <v>42004</v>
      </c>
      <c r="G62" s="166">
        <f t="shared" si="2"/>
        <v>24.933333333333334</v>
      </c>
      <c r="H62" s="118" t="s">
        <v>2707</v>
      </c>
      <c r="I62" s="117" t="s">
        <v>163</v>
      </c>
      <c r="J62" s="117" t="s">
        <v>178</v>
      </c>
      <c r="K62" s="115">
        <v>298128782</v>
      </c>
      <c r="L62" s="65" t="s">
        <v>1148</v>
      </c>
      <c r="M62" s="67">
        <v>1</v>
      </c>
      <c r="N62" s="65" t="s">
        <v>27</v>
      </c>
      <c r="O62" s="65" t="s">
        <v>26</v>
      </c>
      <c r="P62" s="81"/>
    </row>
    <row r="63" spans="1:16" s="7" customFormat="1" ht="24.75" customHeight="1" outlineLevel="1" x14ac:dyDescent="0.25">
      <c r="A63" s="138">
        <v>16</v>
      </c>
      <c r="B63" s="118" t="s">
        <v>2682</v>
      </c>
      <c r="C63" s="65" t="s">
        <v>31</v>
      </c>
      <c r="D63" s="117" t="s">
        <v>2708</v>
      </c>
      <c r="E63" s="139">
        <v>42027</v>
      </c>
      <c r="F63" s="139">
        <v>42369</v>
      </c>
      <c r="G63" s="166">
        <f t="shared" si="2"/>
        <v>11.4</v>
      </c>
      <c r="H63" s="118" t="s">
        <v>2709</v>
      </c>
      <c r="I63" s="117" t="s">
        <v>163</v>
      </c>
      <c r="J63" s="117" t="s">
        <v>178</v>
      </c>
      <c r="K63" s="115">
        <v>156974004</v>
      </c>
      <c r="L63" s="65" t="s">
        <v>1148</v>
      </c>
      <c r="M63" s="67">
        <v>1</v>
      </c>
      <c r="N63" s="65" t="s">
        <v>27</v>
      </c>
      <c r="O63" s="65" t="s">
        <v>26</v>
      </c>
      <c r="P63" s="81"/>
    </row>
    <row r="64" spans="1:16" s="7" customFormat="1" ht="24.75" customHeight="1" outlineLevel="1" x14ac:dyDescent="0.25">
      <c r="A64" s="138">
        <v>17</v>
      </c>
      <c r="B64" s="118" t="s">
        <v>2681</v>
      </c>
      <c r="C64" s="65" t="s">
        <v>31</v>
      </c>
      <c r="D64" s="117" t="s">
        <v>2710</v>
      </c>
      <c r="E64" s="139">
        <v>42399</v>
      </c>
      <c r="F64" s="139">
        <v>42674</v>
      </c>
      <c r="G64" s="166">
        <f t="shared" si="2"/>
        <v>9.1666666666666661</v>
      </c>
      <c r="H64" s="118" t="s">
        <v>2711</v>
      </c>
      <c r="I64" s="117" t="s">
        <v>163</v>
      </c>
      <c r="J64" s="117" t="s">
        <v>178</v>
      </c>
      <c r="K64" s="115">
        <v>137312960</v>
      </c>
      <c r="L64" s="65" t="s">
        <v>1148</v>
      </c>
      <c r="M64" s="67">
        <v>1</v>
      </c>
      <c r="N64" s="65" t="s">
        <v>27</v>
      </c>
      <c r="O64" s="65" t="s">
        <v>26</v>
      </c>
      <c r="P64" s="81"/>
    </row>
    <row r="65" spans="1:16" s="7" customFormat="1" ht="24.75" customHeight="1" outlineLevel="1" x14ac:dyDescent="0.25">
      <c r="A65" s="138">
        <v>18</v>
      </c>
      <c r="B65" s="118" t="s">
        <v>2681</v>
      </c>
      <c r="C65" s="65" t="s">
        <v>31</v>
      </c>
      <c r="D65" s="117" t="s">
        <v>2712</v>
      </c>
      <c r="E65" s="139">
        <v>42675</v>
      </c>
      <c r="F65" s="139">
        <v>43039</v>
      </c>
      <c r="G65" s="166">
        <f t="shared" si="2"/>
        <v>12.133333333333333</v>
      </c>
      <c r="H65" s="118" t="s">
        <v>2713</v>
      </c>
      <c r="I65" s="117" t="s">
        <v>163</v>
      </c>
      <c r="J65" s="117" t="s">
        <v>178</v>
      </c>
      <c r="K65" s="119">
        <v>175368188</v>
      </c>
      <c r="L65" s="65" t="s">
        <v>1148</v>
      </c>
      <c r="M65" s="67">
        <v>1</v>
      </c>
      <c r="N65" s="65" t="s">
        <v>27</v>
      </c>
      <c r="O65" s="65" t="s">
        <v>26</v>
      </c>
      <c r="P65" s="81"/>
    </row>
    <row r="66" spans="1:16" s="7" customFormat="1" ht="24.75" customHeight="1" outlineLevel="1" x14ac:dyDescent="0.25">
      <c r="A66" s="138">
        <v>19</v>
      </c>
      <c r="B66" s="118" t="s">
        <v>2681</v>
      </c>
      <c r="C66" s="65" t="s">
        <v>32</v>
      </c>
      <c r="D66" s="117" t="s">
        <v>2725</v>
      </c>
      <c r="E66" s="139">
        <v>43733</v>
      </c>
      <c r="F66" s="139">
        <v>43825</v>
      </c>
      <c r="G66" s="166">
        <f t="shared" si="2"/>
        <v>3.0666666666666669</v>
      </c>
      <c r="H66" s="118" t="s">
        <v>2719</v>
      </c>
      <c r="I66" s="117" t="s">
        <v>163</v>
      </c>
      <c r="J66" s="117" t="s">
        <v>179</v>
      </c>
      <c r="K66" s="119">
        <v>69693600</v>
      </c>
      <c r="L66" s="65" t="s">
        <v>1148</v>
      </c>
      <c r="M66" s="67">
        <v>1</v>
      </c>
      <c r="N66" s="65" t="s">
        <v>27</v>
      </c>
      <c r="O66" s="65" t="s">
        <v>1148</v>
      </c>
      <c r="P66" s="81"/>
    </row>
    <row r="67" spans="1:16" s="7" customFormat="1" ht="24.75" customHeight="1" outlineLevel="1" x14ac:dyDescent="0.25">
      <c r="A67" s="138">
        <v>20</v>
      </c>
      <c r="B67" s="118" t="s">
        <v>2681</v>
      </c>
      <c r="C67" s="65" t="s">
        <v>31</v>
      </c>
      <c r="D67" s="117" t="s">
        <v>2726</v>
      </c>
      <c r="E67" s="139">
        <v>43733</v>
      </c>
      <c r="F67" s="139">
        <v>43825</v>
      </c>
      <c r="G67" s="166">
        <f t="shared" si="2"/>
        <v>3.0666666666666669</v>
      </c>
      <c r="H67" s="118" t="s">
        <v>2719</v>
      </c>
      <c r="I67" s="117" t="s">
        <v>163</v>
      </c>
      <c r="J67" s="117" t="s">
        <v>168</v>
      </c>
      <c r="K67" s="119">
        <v>62724240</v>
      </c>
      <c r="L67" s="65" t="s">
        <v>1148</v>
      </c>
      <c r="M67" s="67">
        <v>1</v>
      </c>
      <c r="N67" s="65" t="s">
        <v>27</v>
      </c>
      <c r="O67" s="65" t="s">
        <v>1148</v>
      </c>
      <c r="P67" s="81"/>
    </row>
    <row r="68" spans="1:16" s="7" customFormat="1" ht="24.75" customHeight="1" outlineLevel="1" x14ac:dyDescent="0.25">
      <c r="A68" s="137">
        <v>21</v>
      </c>
      <c r="B68" s="118" t="s">
        <v>2681</v>
      </c>
      <c r="C68" s="120" t="s">
        <v>31</v>
      </c>
      <c r="D68" s="117" t="s">
        <v>2705</v>
      </c>
      <c r="E68" s="139">
        <v>43733</v>
      </c>
      <c r="F68" s="139">
        <v>43825</v>
      </c>
      <c r="G68" s="166">
        <f t="shared" si="2"/>
        <v>3.0666666666666669</v>
      </c>
      <c r="H68" s="116" t="s">
        <v>2719</v>
      </c>
      <c r="I68" s="117" t="s">
        <v>163</v>
      </c>
      <c r="J68" s="117" t="s">
        <v>173</v>
      </c>
      <c r="K68" s="119">
        <v>66208920</v>
      </c>
      <c r="L68" s="120" t="s">
        <v>1148</v>
      </c>
      <c r="M68" s="114">
        <v>1</v>
      </c>
      <c r="N68" s="120" t="s">
        <v>27</v>
      </c>
      <c r="O68" s="120" t="s">
        <v>1148</v>
      </c>
      <c r="P68" s="81"/>
    </row>
    <row r="69" spans="1:16" s="7" customFormat="1" ht="24.75" customHeight="1" outlineLevel="1" x14ac:dyDescent="0.25">
      <c r="A69" s="137">
        <v>22</v>
      </c>
      <c r="B69" s="118" t="s">
        <v>2683</v>
      </c>
      <c r="C69" s="120" t="s">
        <v>31</v>
      </c>
      <c r="D69" s="117" t="s">
        <v>2714</v>
      </c>
      <c r="E69" s="139">
        <v>43845</v>
      </c>
      <c r="F69" s="139">
        <v>44012</v>
      </c>
      <c r="G69" s="166">
        <f t="shared" si="2"/>
        <v>5.5666666666666664</v>
      </c>
      <c r="H69" s="118" t="s">
        <v>2715</v>
      </c>
      <c r="I69" s="117" t="s">
        <v>163</v>
      </c>
      <c r="J69" s="117" t="s">
        <v>165</v>
      </c>
      <c r="K69" s="119">
        <v>30545250</v>
      </c>
      <c r="L69" s="120" t="s">
        <v>1148</v>
      </c>
      <c r="M69" s="114">
        <v>1</v>
      </c>
      <c r="N69" s="120" t="s">
        <v>27</v>
      </c>
      <c r="O69" s="120" t="s">
        <v>1148</v>
      </c>
      <c r="P69" s="81"/>
    </row>
    <row r="70" spans="1:16" s="7" customFormat="1" ht="24.75" customHeight="1" outlineLevel="1" x14ac:dyDescent="0.25">
      <c r="A70" s="137">
        <v>23</v>
      </c>
      <c r="B70" s="118" t="s">
        <v>2681</v>
      </c>
      <c r="C70" s="120" t="s">
        <v>31</v>
      </c>
      <c r="D70" s="117" t="s">
        <v>2716</v>
      </c>
      <c r="E70" s="139">
        <v>43878</v>
      </c>
      <c r="F70" s="139">
        <v>44196</v>
      </c>
      <c r="G70" s="166">
        <f t="shared" si="2"/>
        <v>10.6</v>
      </c>
      <c r="H70" s="118" t="s">
        <v>2727</v>
      </c>
      <c r="I70" s="117" t="s">
        <v>163</v>
      </c>
      <c r="J70" s="117" t="s">
        <v>168</v>
      </c>
      <c r="K70" s="119">
        <v>1035267995</v>
      </c>
      <c r="L70" s="120" t="s">
        <v>1148</v>
      </c>
      <c r="M70" s="114">
        <v>1</v>
      </c>
      <c r="N70" s="120" t="s">
        <v>27</v>
      </c>
      <c r="O70" s="120" t="s">
        <v>1148</v>
      </c>
      <c r="P70" s="81"/>
    </row>
    <row r="71" spans="1:16" s="7" customFormat="1" ht="24.75" customHeight="1" outlineLevel="1" x14ac:dyDescent="0.25">
      <c r="A71" s="137">
        <v>24</v>
      </c>
      <c r="B71" s="118" t="s">
        <v>2681</v>
      </c>
      <c r="C71" s="120" t="s">
        <v>31</v>
      </c>
      <c r="D71" s="117" t="s">
        <v>2716</v>
      </c>
      <c r="E71" s="139">
        <v>43878</v>
      </c>
      <c r="F71" s="139">
        <v>44196</v>
      </c>
      <c r="G71" s="166">
        <f t="shared" si="2"/>
        <v>10.6</v>
      </c>
      <c r="H71" s="118" t="s">
        <v>2727</v>
      </c>
      <c r="I71" s="117" t="s">
        <v>163</v>
      </c>
      <c r="J71" s="117" t="s">
        <v>173</v>
      </c>
      <c r="K71" s="119"/>
      <c r="L71" s="120" t="s">
        <v>1148</v>
      </c>
      <c r="M71" s="114">
        <v>1</v>
      </c>
      <c r="N71" s="120" t="s">
        <v>27</v>
      </c>
      <c r="O71" s="120" t="s">
        <v>1148</v>
      </c>
      <c r="P71" s="81"/>
    </row>
    <row r="72" spans="1:16" s="7" customFormat="1" ht="24.75" customHeight="1" outlineLevel="1" x14ac:dyDescent="0.25">
      <c r="A72" s="138">
        <v>25</v>
      </c>
      <c r="B72" s="118" t="s">
        <v>2681</v>
      </c>
      <c r="C72" s="120" t="s">
        <v>31</v>
      </c>
      <c r="D72" s="117" t="s">
        <v>2716</v>
      </c>
      <c r="E72" s="139">
        <v>43878</v>
      </c>
      <c r="F72" s="139">
        <v>44196</v>
      </c>
      <c r="G72" s="166">
        <f t="shared" si="2"/>
        <v>10.6</v>
      </c>
      <c r="H72" s="118" t="s">
        <v>2727</v>
      </c>
      <c r="I72" s="117" t="s">
        <v>163</v>
      </c>
      <c r="J72" s="117" t="s">
        <v>179</v>
      </c>
      <c r="K72" s="119"/>
      <c r="L72" s="120" t="s">
        <v>1148</v>
      </c>
      <c r="M72" s="114">
        <v>1</v>
      </c>
      <c r="N72" s="120" t="s">
        <v>27</v>
      </c>
      <c r="O72" s="120" t="s">
        <v>1148</v>
      </c>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2716</v>
      </c>
      <c r="E114" s="139">
        <v>43878</v>
      </c>
      <c r="F114" s="139">
        <v>44196</v>
      </c>
      <c r="G114" s="166">
        <f>IF(AND(E114&lt;&gt;"",F114&lt;&gt;""),((F114-E114)/30),"")</f>
        <v>10.6</v>
      </c>
      <c r="H114" s="118" t="s">
        <v>2719</v>
      </c>
      <c r="I114" s="117" t="s">
        <v>163</v>
      </c>
      <c r="J114" s="117" t="s">
        <v>173</v>
      </c>
      <c r="K114" s="119">
        <v>1035267995</v>
      </c>
      <c r="L114" s="102">
        <f>+IF(AND(K114&gt;0,O114="Ejecución"),(K114/877802)*Tabla28[[#This Row],[% participación]],IF(AND(K114&gt;0,O114&lt;&gt;"Ejecución"),"-",""))</f>
        <v>1179.3866897090688</v>
      </c>
      <c r="M114" s="120" t="s">
        <v>1148</v>
      </c>
      <c r="N114" s="175">
        <v>1</v>
      </c>
      <c r="O114" s="171" t="s">
        <v>1150</v>
      </c>
      <c r="P114" s="80"/>
    </row>
    <row r="115" spans="1:16" s="6" customFormat="1" ht="24.75" customHeight="1" x14ac:dyDescent="0.25">
      <c r="A115" s="137">
        <v>2</v>
      </c>
      <c r="B115" s="169" t="s">
        <v>2671</v>
      </c>
      <c r="C115" s="170" t="s">
        <v>31</v>
      </c>
      <c r="D115" s="117" t="s">
        <v>2717</v>
      </c>
      <c r="E115" s="139">
        <v>43878</v>
      </c>
      <c r="F115" s="139">
        <v>44196</v>
      </c>
      <c r="G115" s="166">
        <f t="shared" ref="G115:G116" si="3">IF(AND(E115&lt;&gt;"",F115&lt;&gt;""),((F115-E115)/30),"")</f>
        <v>10.6</v>
      </c>
      <c r="H115" s="118" t="s">
        <v>2719</v>
      </c>
      <c r="I115" s="117" t="s">
        <v>163</v>
      </c>
      <c r="J115" s="117" t="s">
        <v>168</v>
      </c>
      <c r="K115" s="68"/>
      <c r="L115" s="102" t="str">
        <f>+IF(AND(K115&gt;0,O115="Ejecución"),(K115/877802)*Tabla28[[#This Row],[% participación]],IF(AND(K115&gt;0,O115&lt;&gt;"Ejecución"),"-",""))</f>
        <v/>
      </c>
      <c r="M115" s="65" t="s">
        <v>1148</v>
      </c>
      <c r="N115" s="175">
        <f>+IF(M116="No",1,IF(M116="Si","Ingrese %",""))</f>
        <v>1</v>
      </c>
      <c r="O115" s="171" t="s">
        <v>1150</v>
      </c>
      <c r="P115" s="80"/>
    </row>
    <row r="116" spans="1:16" s="6" customFormat="1" ht="24.75" customHeight="1" x14ac:dyDescent="0.25">
      <c r="A116" s="137">
        <v>3</v>
      </c>
      <c r="B116" s="169" t="s">
        <v>2671</v>
      </c>
      <c r="C116" s="170" t="s">
        <v>31</v>
      </c>
      <c r="D116" s="117" t="s">
        <v>2718</v>
      </c>
      <c r="E116" s="139">
        <v>43878</v>
      </c>
      <c r="F116" s="139">
        <v>44196</v>
      </c>
      <c r="G116" s="166">
        <f t="shared" si="3"/>
        <v>10.6</v>
      </c>
      <c r="H116" s="118" t="s">
        <v>2719</v>
      </c>
      <c r="I116" s="117" t="s">
        <v>163</v>
      </c>
      <c r="J116" s="117" t="s">
        <v>179</v>
      </c>
      <c r="K116" s="68"/>
      <c r="L116" s="102" t="str">
        <f>+IF(AND(K116&gt;0,O116="Ejecución"),(K116/877802)*Tabla28[[#This Row],[% participación]],IF(AND(K116&gt;0,O116&lt;&gt;"Ejecución"),"-",""))</f>
        <v/>
      </c>
      <c r="M116" s="65" t="s">
        <v>1148</v>
      </c>
      <c r="N116" s="175">
        <f t="shared" ref="N116:N160" si="4">+IF(M116="No",1,IF(M116="Si","Ingrese %",""))</f>
        <v>1</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9"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2">
        <v>0.03</v>
      </c>
      <c r="G179" s="173">
        <f>IF(F179&gt;0,SUM(E179+F179),"")</f>
        <v>0.05</v>
      </c>
      <c r="H179" s="5"/>
      <c r="I179" s="253" t="s">
        <v>2674</v>
      </c>
      <c r="J179" s="254"/>
      <c r="K179" s="254"/>
      <c r="L179" s="255"/>
      <c r="M179" s="172">
        <v>2.1000000000000001E-2</v>
      </c>
      <c r="O179" s="8"/>
      <c r="Q179" s="19"/>
      <c r="R179" s="173">
        <f>IF(M179&gt;0,SUM(S179+M179),"")</f>
        <v>4.1000000000000002E-2</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0.05</v>
      </c>
      <c r="D185" s="93" t="s">
        <v>2633</v>
      </c>
      <c r="E185" s="96">
        <f>+(C185*SUM(K20:K35))</f>
        <v>277247490.25</v>
      </c>
      <c r="F185" s="94"/>
      <c r="G185" s="95"/>
      <c r="H185" s="90"/>
      <c r="I185" s="92" t="s">
        <v>2632</v>
      </c>
      <c r="J185" s="178">
        <f>M179</f>
        <v>2.1000000000000001E-2</v>
      </c>
      <c r="K185" s="249" t="s">
        <v>2633</v>
      </c>
      <c r="L185" s="249"/>
      <c r="M185" s="96">
        <f>+J185*K20</f>
        <v>116443945.905</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26" t="s">
        <v>24</v>
      </c>
      <c r="J192" s="5" t="s">
        <v>2642</v>
      </c>
      <c r="K192" s="5"/>
      <c r="M192" s="5"/>
      <c r="N192" s="5"/>
      <c r="O192" s="8"/>
      <c r="Q192" s="148"/>
      <c r="R192" s="149"/>
      <c r="S192" s="149"/>
      <c r="T192" s="148"/>
    </row>
    <row r="193" spans="1:18" x14ac:dyDescent="0.25">
      <c r="A193" s="9"/>
      <c r="C193" s="188">
        <v>34719</v>
      </c>
      <c r="D193" s="5"/>
      <c r="E193" s="121">
        <v>19</v>
      </c>
      <c r="F193" s="5"/>
      <c r="G193" s="5"/>
      <c r="H193" s="189" t="s">
        <v>2720</v>
      </c>
      <c r="J193" s="5"/>
      <c r="K193" s="188">
        <v>35445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2721</v>
      </c>
      <c r="J211" s="27" t="s">
        <v>2627</v>
      </c>
      <c r="K211" s="142" t="s">
        <v>2723</v>
      </c>
      <c r="L211" s="21"/>
      <c r="M211" s="21"/>
      <c r="N211" s="21"/>
      <c r="O211" s="8"/>
    </row>
    <row r="212" spans="1:15" x14ac:dyDescent="0.25">
      <c r="A212" s="9"/>
      <c r="B212" s="27" t="s">
        <v>2624</v>
      </c>
      <c r="C212" s="189" t="s">
        <v>2720</v>
      </c>
      <c r="D212" s="21"/>
      <c r="G212" s="27" t="s">
        <v>2626</v>
      </c>
      <c r="H212" s="142" t="s">
        <v>2722</v>
      </c>
      <c r="J212" s="27" t="s">
        <v>2628</v>
      </c>
      <c r="K212" s="141"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 type="list" showInputMessage="1" showErrorMessage="1" xr:uid="{00000000-0002-0000-0000-000014000000}">
          <x14:formula1>
            <xm:f>Listas!$D$3:$D$5</xm:f>
          </x14:formula1>
          <xm:sqref>N48:N68 N70 N72:N107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55" zoomScaleNormal="55" zoomScaleSheetLayoutView="40" zoomScalePageLayoutView="40" workbookViewId="0">
      <selection activeCell="A184" sqref="A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44194.974995254626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7" t="str">
        <f>HYPERLINK("#Integrante_2!A109","CAPACIDAD RESIDUAL")</f>
        <v>CAPACIDAD RESIDUAL</v>
      </c>
      <c r="F8" s="268"/>
      <c r="G8" s="269"/>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7" t="str">
        <f>HYPERLINK("#Integrante_2!A162","TALENTO HUMANO")</f>
        <v>TALENTO HUMANO</v>
      </c>
      <c r="F9" s="268"/>
      <c r="G9" s="269"/>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7" t="str">
        <f>HYPERLINK("#Integrante_2!F162","INFRAESTRUCTURA")</f>
        <v>INFRAESTRUCTURA</v>
      </c>
      <c r="F10" s="268"/>
      <c r="G10" s="269"/>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2770</v>
      </c>
      <c r="D15" s="35"/>
      <c r="E15" s="35"/>
      <c r="F15" s="5"/>
      <c r="G15" s="32" t="s">
        <v>1168</v>
      </c>
      <c r="H15" s="105" t="s">
        <v>163</v>
      </c>
      <c r="I15" s="32" t="s">
        <v>2629</v>
      </c>
      <c r="J15" s="110" t="s">
        <v>2637</v>
      </c>
      <c r="L15" s="264" t="s">
        <v>8</v>
      </c>
      <c r="M15" s="264"/>
      <c r="N15" s="177">
        <v>0.99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90">
        <v>802018138</v>
      </c>
      <c r="C20" s="5"/>
      <c r="D20" s="162"/>
      <c r="E20" s="154" t="s">
        <v>2669</v>
      </c>
      <c r="F20" s="156" t="s">
        <v>2767</v>
      </c>
      <c r="G20" s="5"/>
      <c r="H20" s="270"/>
      <c r="I20" s="143" t="s">
        <v>163</v>
      </c>
      <c r="J20" s="144" t="s">
        <v>166</v>
      </c>
      <c r="K20" s="145">
        <v>5544949805</v>
      </c>
      <c r="L20" s="146"/>
      <c r="M20" s="146">
        <v>44561</v>
      </c>
      <c r="N20" s="129">
        <f>+(M20-L20)/30</f>
        <v>1485.3666666666666</v>
      </c>
      <c r="O20" s="132"/>
      <c r="U20" s="128"/>
      <c r="V20" s="107">
        <f ca="1">NOW()</f>
        <v>44194.974995254626</v>
      </c>
      <c r="W20" s="107">
        <f ca="1">NOW()</f>
        <v>44194.974995254626</v>
      </c>
    </row>
    <row r="21" spans="1:23" ht="30" customHeight="1" outlineLevel="1" x14ac:dyDescent="0.25">
      <c r="A21" s="9"/>
      <c r="B21" s="72"/>
      <c r="C21" s="5"/>
      <c r="D21" s="5"/>
      <c r="E21" s="5"/>
      <c r="F21" s="5"/>
      <c r="G21" s="5"/>
      <c r="H21" s="164"/>
      <c r="I21" s="143" t="s">
        <v>163</v>
      </c>
      <c r="J21" s="144" t="s">
        <v>166</v>
      </c>
      <c r="K21" s="145"/>
      <c r="L21" s="146"/>
      <c r="M21" s="146">
        <v>44561</v>
      </c>
      <c r="N21" s="129">
        <f t="shared" ref="N21:N35" si="0">+(M21-L21)/30</f>
        <v>1485.3666666666666</v>
      </c>
      <c r="O21" s="133"/>
    </row>
    <row r="22" spans="1:23" ht="30" customHeight="1" outlineLevel="1" x14ac:dyDescent="0.25">
      <c r="A22" s="9"/>
      <c r="B22" s="72"/>
      <c r="C22" s="5"/>
      <c r="D22" s="5"/>
      <c r="E22" s="5"/>
      <c r="F22" s="5"/>
      <c r="G22" s="5"/>
      <c r="H22" s="164"/>
      <c r="I22" s="143" t="s">
        <v>163</v>
      </c>
      <c r="J22" s="144" t="s">
        <v>169</v>
      </c>
      <c r="K22" s="145"/>
      <c r="L22" s="146"/>
      <c r="M22" s="146">
        <v>44561</v>
      </c>
      <c r="N22" s="130">
        <f t="shared" si="0"/>
        <v>1485.3666666666666</v>
      </c>
      <c r="O22" s="133"/>
    </row>
    <row r="23" spans="1:23" ht="30" customHeight="1" outlineLevel="1" x14ac:dyDescent="0.25">
      <c r="A23" s="9"/>
      <c r="B23" s="103"/>
      <c r="C23" s="21"/>
      <c r="D23" s="21"/>
      <c r="E23" s="21"/>
      <c r="F23" s="5"/>
      <c r="G23" s="5"/>
      <c r="H23" s="164"/>
      <c r="I23" s="143" t="s">
        <v>163</v>
      </c>
      <c r="J23" s="144" t="s">
        <v>2768</v>
      </c>
      <c r="K23" s="145"/>
      <c r="L23" s="146"/>
      <c r="M23" s="146">
        <v>44561</v>
      </c>
      <c r="N23" s="130">
        <f t="shared" si="0"/>
        <v>1485.3666666666666</v>
      </c>
      <c r="O23" s="133"/>
      <c r="Q23" s="106"/>
      <c r="R23" s="55"/>
      <c r="S23" s="107"/>
      <c r="T23" s="107"/>
    </row>
    <row r="24" spans="1:23" ht="30" customHeight="1" outlineLevel="1" x14ac:dyDescent="0.25">
      <c r="A24" s="9"/>
      <c r="B24" s="103"/>
      <c r="C24" s="21"/>
      <c r="D24" s="21"/>
      <c r="E24" s="21"/>
      <c r="F24" s="5"/>
      <c r="G24" s="5"/>
      <c r="H24" s="164"/>
      <c r="I24" s="143" t="s">
        <v>163</v>
      </c>
      <c r="J24" s="144" t="s">
        <v>2768</v>
      </c>
      <c r="K24" s="145"/>
      <c r="L24" s="146"/>
      <c r="M24" s="146">
        <v>44561</v>
      </c>
      <c r="N24" s="130">
        <f t="shared" si="0"/>
        <v>1485.3666666666666</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FUNDACION REY DAVID</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2769</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2681</v>
      </c>
      <c r="C48" s="120" t="s">
        <v>31</v>
      </c>
      <c r="D48" s="117" t="s">
        <v>2728</v>
      </c>
      <c r="E48" s="192">
        <v>40192</v>
      </c>
      <c r="F48" s="192">
        <v>40543</v>
      </c>
      <c r="G48" s="166">
        <f>IF(AND(E48&lt;&gt;"",F48&lt;&gt;""),((F48-E48)/30),"")</f>
        <v>11.7</v>
      </c>
      <c r="H48" s="118" t="s">
        <v>2749</v>
      </c>
      <c r="I48" s="117" t="s">
        <v>163</v>
      </c>
      <c r="J48" s="117" t="s">
        <v>165</v>
      </c>
      <c r="K48" s="119">
        <v>242281454</v>
      </c>
      <c r="L48" s="120" t="s">
        <v>1148</v>
      </c>
      <c r="M48" s="175">
        <v>1</v>
      </c>
      <c r="N48" s="120" t="s">
        <v>27</v>
      </c>
      <c r="O48" s="120" t="s">
        <v>26</v>
      </c>
      <c r="P48" s="80"/>
    </row>
    <row r="49" spans="1:16" s="6" customFormat="1" ht="24.75" customHeight="1" x14ac:dyDescent="0.25">
      <c r="A49" s="137">
        <v>2</v>
      </c>
      <c r="B49" s="118" t="s">
        <v>2681</v>
      </c>
      <c r="C49" s="120" t="s">
        <v>31</v>
      </c>
      <c r="D49" s="117" t="s">
        <v>2729</v>
      </c>
      <c r="E49" s="192">
        <v>40561</v>
      </c>
      <c r="F49" s="192">
        <v>40908</v>
      </c>
      <c r="G49" s="166">
        <f t="shared" ref="G49:G107" si="1">IF(AND(E49&lt;&gt;"",F49&lt;&gt;""),((F49-E49)/30),"")</f>
        <v>11.566666666666666</v>
      </c>
      <c r="H49" s="193" t="s">
        <v>2750</v>
      </c>
      <c r="I49" s="117" t="s">
        <v>163</v>
      </c>
      <c r="J49" s="117" t="s">
        <v>165</v>
      </c>
      <c r="K49" s="119">
        <v>140330728</v>
      </c>
      <c r="L49" s="120" t="s">
        <v>1148</v>
      </c>
      <c r="M49" s="175">
        <v>1</v>
      </c>
      <c r="N49" s="120" t="s">
        <v>27</v>
      </c>
      <c r="O49" s="120" t="s">
        <v>26</v>
      </c>
      <c r="P49" s="80"/>
    </row>
    <row r="50" spans="1:16" s="6" customFormat="1" ht="24.75" customHeight="1" x14ac:dyDescent="0.25">
      <c r="A50" s="137">
        <v>3</v>
      </c>
      <c r="B50" s="118" t="s">
        <v>2681</v>
      </c>
      <c r="C50" s="120" t="s">
        <v>31</v>
      </c>
      <c r="D50" s="117" t="s">
        <v>2730</v>
      </c>
      <c r="E50" s="192">
        <v>40935</v>
      </c>
      <c r="F50" s="192">
        <v>41273</v>
      </c>
      <c r="G50" s="166">
        <f t="shared" si="1"/>
        <v>11.266666666666667</v>
      </c>
      <c r="H50" s="118" t="s">
        <v>2751</v>
      </c>
      <c r="I50" s="117" t="s">
        <v>163</v>
      </c>
      <c r="J50" s="117" t="s">
        <v>165</v>
      </c>
      <c r="K50" s="119">
        <v>417116474</v>
      </c>
      <c r="L50" s="120" t="s">
        <v>1148</v>
      </c>
      <c r="M50" s="175">
        <v>1</v>
      </c>
      <c r="N50" s="120" t="s">
        <v>27</v>
      </c>
      <c r="O50" s="120" t="s">
        <v>26</v>
      </c>
      <c r="P50" s="80"/>
    </row>
    <row r="51" spans="1:16" s="6" customFormat="1" ht="24.75" customHeight="1" outlineLevel="1" x14ac:dyDescent="0.25">
      <c r="A51" s="137">
        <v>4</v>
      </c>
      <c r="B51" s="118" t="s">
        <v>2681</v>
      </c>
      <c r="C51" s="120" t="s">
        <v>31</v>
      </c>
      <c r="D51" s="117" t="s">
        <v>2731</v>
      </c>
      <c r="E51" s="192">
        <v>41305</v>
      </c>
      <c r="F51" s="192">
        <v>41639</v>
      </c>
      <c r="G51" s="166">
        <f t="shared" si="1"/>
        <v>11.133333333333333</v>
      </c>
      <c r="H51" s="118" t="s">
        <v>2752</v>
      </c>
      <c r="I51" s="117" t="s">
        <v>163</v>
      </c>
      <c r="J51" s="117" t="s">
        <v>165</v>
      </c>
      <c r="K51" s="115">
        <v>786211813</v>
      </c>
      <c r="L51" s="120" t="s">
        <v>1148</v>
      </c>
      <c r="M51" s="175">
        <v>1</v>
      </c>
      <c r="N51" s="120" t="s">
        <v>27</v>
      </c>
      <c r="O51" s="120" t="s">
        <v>26</v>
      </c>
      <c r="P51" s="80"/>
    </row>
    <row r="52" spans="1:16" s="7" customFormat="1" ht="24.75" customHeight="1" outlineLevel="1" x14ac:dyDescent="0.25">
      <c r="A52" s="138">
        <v>5</v>
      </c>
      <c r="B52" s="118" t="s">
        <v>2681</v>
      </c>
      <c r="C52" s="120" t="s">
        <v>31</v>
      </c>
      <c r="D52" s="117" t="s">
        <v>2732</v>
      </c>
      <c r="E52" s="117" t="s">
        <v>2733</v>
      </c>
      <c r="F52" s="117" t="s">
        <v>2734</v>
      </c>
      <c r="G52" s="166">
        <f t="shared" si="1"/>
        <v>12.366666666666667</v>
      </c>
      <c r="H52" s="118" t="s">
        <v>2753</v>
      </c>
      <c r="I52" s="117" t="s">
        <v>163</v>
      </c>
      <c r="J52" s="117" t="s">
        <v>165</v>
      </c>
      <c r="K52" s="115">
        <v>1151448192</v>
      </c>
      <c r="L52" s="120" t="s">
        <v>1148</v>
      </c>
      <c r="M52" s="175">
        <v>1</v>
      </c>
      <c r="N52" s="120" t="s">
        <v>27</v>
      </c>
      <c r="O52" s="120" t="s">
        <v>26</v>
      </c>
      <c r="P52" s="81"/>
    </row>
    <row r="53" spans="1:16" s="7" customFormat="1" ht="24.75" customHeight="1" outlineLevel="1" x14ac:dyDescent="0.25">
      <c r="A53" s="138">
        <v>6</v>
      </c>
      <c r="B53" s="118" t="s">
        <v>2681</v>
      </c>
      <c r="C53" s="120" t="s">
        <v>31</v>
      </c>
      <c r="D53" s="117" t="s">
        <v>2735</v>
      </c>
      <c r="E53" s="117" t="s">
        <v>2734</v>
      </c>
      <c r="F53" s="117" t="s">
        <v>2736</v>
      </c>
      <c r="G53" s="166">
        <f t="shared" si="1"/>
        <v>11.166666666666666</v>
      </c>
      <c r="H53" s="118" t="s">
        <v>2754</v>
      </c>
      <c r="I53" s="117" t="s">
        <v>163</v>
      </c>
      <c r="J53" s="117" t="s">
        <v>165</v>
      </c>
      <c r="K53" s="115">
        <v>1109240264</v>
      </c>
      <c r="L53" s="120" t="s">
        <v>1148</v>
      </c>
      <c r="M53" s="175">
        <v>1</v>
      </c>
      <c r="N53" s="120" t="s">
        <v>27</v>
      </c>
      <c r="O53" s="120" t="s">
        <v>26</v>
      </c>
      <c r="P53" s="81"/>
    </row>
    <row r="54" spans="1:16" s="7" customFormat="1" ht="24.75" customHeight="1" outlineLevel="1" x14ac:dyDescent="0.25">
      <c r="A54" s="138">
        <v>7</v>
      </c>
      <c r="B54" s="118" t="s">
        <v>2681</v>
      </c>
      <c r="C54" s="120" t="s">
        <v>31</v>
      </c>
      <c r="D54" s="117" t="s">
        <v>2737</v>
      </c>
      <c r="E54" s="117" t="s">
        <v>2738</v>
      </c>
      <c r="F54" s="117" t="s">
        <v>2739</v>
      </c>
      <c r="G54" s="166">
        <f t="shared" si="1"/>
        <v>9.1666666666666661</v>
      </c>
      <c r="H54" s="118" t="s">
        <v>2755</v>
      </c>
      <c r="I54" s="117" t="s">
        <v>163</v>
      </c>
      <c r="J54" s="117" t="s">
        <v>165</v>
      </c>
      <c r="K54" s="115">
        <v>927830259</v>
      </c>
      <c r="L54" s="120" t="s">
        <v>1148</v>
      </c>
      <c r="M54" s="175">
        <v>1</v>
      </c>
      <c r="N54" s="120" t="s">
        <v>27</v>
      </c>
      <c r="O54" s="120" t="s">
        <v>26</v>
      </c>
      <c r="P54" s="81"/>
    </row>
    <row r="55" spans="1:16" s="7" customFormat="1" ht="24.75" customHeight="1" outlineLevel="1" x14ac:dyDescent="0.25">
      <c r="A55" s="138">
        <v>8</v>
      </c>
      <c r="B55" s="118" t="s">
        <v>2681</v>
      </c>
      <c r="C55" s="120" t="s">
        <v>31</v>
      </c>
      <c r="D55" s="117" t="s">
        <v>2740</v>
      </c>
      <c r="E55" s="117" t="s">
        <v>2741</v>
      </c>
      <c r="F55" s="117" t="s">
        <v>2742</v>
      </c>
      <c r="G55" s="166">
        <f t="shared" si="1"/>
        <v>21.233333333333334</v>
      </c>
      <c r="H55" s="118" t="s">
        <v>2756</v>
      </c>
      <c r="I55" s="117" t="s">
        <v>163</v>
      </c>
      <c r="J55" s="117" t="s">
        <v>165</v>
      </c>
      <c r="K55" s="119">
        <v>3994239170</v>
      </c>
      <c r="L55" s="120" t="s">
        <v>1148</v>
      </c>
      <c r="M55" s="175">
        <v>1</v>
      </c>
      <c r="N55" s="120" t="s">
        <v>27</v>
      </c>
      <c r="O55" s="120" t="s">
        <v>26</v>
      </c>
      <c r="P55" s="81"/>
    </row>
    <row r="56" spans="1:16" s="7" customFormat="1" ht="24.75" customHeight="1" outlineLevel="1" x14ac:dyDescent="0.25">
      <c r="A56" s="138">
        <v>9</v>
      </c>
      <c r="B56" s="118" t="s">
        <v>2681</v>
      </c>
      <c r="C56" s="120" t="s">
        <v>31</v>
      </c>
      <c r="D56" s="117" t="s">
        <v>2743</v>
      </c>
      <c r="E56" s="117" t="s">
        <v>2744</v>
      </c>
      <c r="F56" s="117" t="s">
        <v>2745</v>
      </c>
      <c r="G56" s="166">
        <f t="shared" si="1"/>
        <v>4.5333333333333332</v>
      </c>
      <c r="H56" s="118" t="s">
        <v>2757</v>
      </c>
      <c r="I56" s="117" t="s">
        <v>163</v>
      </c>
      <c r="J56" s="117" t="s">
        <v>165</v>
      </c>
      <c r="K56" s="119">
        <v>924330496</v>
      </c>
      <c r="L56" s="120" t="s">
        <v>1148</v>
      </c>
      <c r="M56" s="175">
        <v>1</v>
      </c>
      <c r="N56" s="120" t="s">
        <v>27</v>
      </c>
      <c r="O56" s="120" t="s">
        <v>26</v>
      </c>
      <c r="P56" s="81"/>
    </row>
    <row r="57" spans="1:16" s="7" customFormat="1" ht="24.75" customHeight="1" outlineLevel="1" x14ac:dyDescent="0.25">
      <c r="A57" s="138">
        <v>10</v>
      </c>
      <c r="B57" s="118" t="s">
        <v>2681</v>
      </c>
      <c r="C57" s="120" t="s">
        <v>31</v>
      </c>
      <c r="D57" s="117" t="s">
        <v>2746</v>
      </c>
      <c r="E57" s="117" t="s">
        <v>2745</v>
      </c>
      <c r="F57" s="117" t="s">
        <v>2747</v>
      </c>
      <c r="G57" s="166">
        <f t="shared" si="1"/>
        <v>15.733333333333333</v>
      </c>
      <c r="H57" s="118" t="s">
        <v>2758</v>
      </c>
      <c r="I57" s="117" t="s">
        <v>163</v>
      </c>
      <c r="J57" s="117" t="s">
        <v>165</v>
      </c>
      <c r="K57" s="119">
        <v>3007335397</v>
      </c>
      <c r="L57" s="120" t="s">
        <v>1148</v>
      </c>
      <c r="M57" s="175">
        <v>1</v>
      </c>
      <c r="N57" s="120" t="s">
        <v>27</v>
      </c>
      <c r="O57" s="120" t="s">
        <v>1148</v>
      </c>
      <c r="P57" s="81"/>
    </row>
    <row r="58" spans="1:16" s="7" customFormat="1" ht="24.75" customHeight="1" outlineLevel="1" x14ac:dyDescent="0.25">
      <c r="A58" s="138">
        <v>11</v>
      </c>
      <c r="B58" s="118" t="s">
        <v>2681</v>
      </c>
      <c r="C58" s="120" t="s">
        <v>31</v>
      </c>
      <c r="D58" s="117" t="s">
        <v>2748</v>
      </c>
      <c r="E58" s="117">
        <v>43922</v>
      </c>
      <c r="F58" s="139">
        <v>44165</v>
      </c>
      <c r="G58" s="166">
        <f t="shared" si="1"/>
        <v>8.1</v>
      </c>
      <c r="H58" s="118" t="s">
        <v>2759</v>
      </c>
      <c r="I58" s="117" t="s">
        <v>163</v>
      </c>
      <c r="J58" s="117" t="s">
        <v>165</v>
      </c>
      <c r="K58" s="119">
        <v>1994721387</v>
      </c>
      <c r="L58" s="120" t="s">
        <v>1148</v>
      </c>
      <c r="M58" s="175">
        <v>1</v>
      </c>
      <c r="N58" s="120" t="s">
        <v>27</v>
      </c>
      <c r="O58" s="120" t="s">
        <v>1148</v>
      </c>
      <c r="P58" s="81"/>
    </row>
    <row r="59" spans="1:16" s="7" customFormat="1" ht="24.75" customHeight="1" outlineLevel="1" x14ac:dyDescent="0.25">
      <c r="A59" s="138">
        <v>12</v>
      </c>
      <c r="B59" s="118"/>
      <c r="C59" s="120"/>
      <c r="D59" s="117"/>
      <c r="E59" s="117"/>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2760</v>
      </c>
      <c r="E114" s="139">
        <v>44180</v>
      </c>
      <c r="F114" s="139">
        <v>44773</v>
      </c>
      <c r="G114" s="166">
        <f>IF(AND(E114&lt;&gt;"",F114&lt;&gt;""),((F114-E114)/30),"")</f>
        <v>19.766666666666666</v>
      </c>
      <c r="H114" s="118" t="s">
        <v>2761</v>
      </c>
      <c r="I114" s="117" t="s">
        <v>163</v>
      </c>
      <c r="J114" s="117" t="s">
        <v>165</v>
      </c>
      <c r="K114" s="119">
        <v>4837749466</v>
      </c>
      <c r="L114" s="102">
        <f>+IF(AND(K114&gt;0,O114="Ejecución"),(K114/877802)*Tabla283[[#This Row],[% participación]],IF(AND(K114&gt;0,O114&lt;&gt;"Ejecución"),"-",""))</f>
        <v>5511.208069701368</v>
      </c>
      <c r="M114" s="120" t="s">
        <v>1148</v>
      </c>
      <c r="N114" s="175">
        <v>1</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9"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58"/>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t="s">
        <v>2622</v>
      </c>
      <c r="O178" s="8"/>
      <c r="Q178" s="19"/>
      <c r="R178" s="19"/>
      <c r="S178" s="158" t="s">
        <v>2623</v>
      </c>
      <c r="T178" s="19"/>
      <c r="U178" s="19"/>
      <c r="V178" s="19"/>
      <c r="W178" s="19"/>
      <c r="X178" s="19"/>
      <c r="Y178" s="19"/>
      <c r="Z178" s="19"/>
      <c r="AA178" s="19"/>
      <c r="AB178" s="19"/>
    </row>
    <row r="179" spans="1:28" ht="23.25" x14ac:dyDescent="0.25">
      <c r="A179" s="9"/>
      <c r="B179" s="248" t="s">
        <v>2670</v>
      </c>
      <c r="C179" s="248"/>
      <c r="D179" s="248"/>
      <c r="E179" s="24">
        <v>0.02</v>
      </c>
      <c r="F179" s="172">
        <v>0.03</v>
      </c>
      <c r="G179" s="173">
        <f>IF(F179&gt;0,SUM(E179+F179),"")</f>
        <v>0.05</v>
      </c>
      <c r="H179" s="5"/>
      <c r="I179" s="245" t="s">
        <v>2674</v>
      </c>
      <c r="J179" s="246"/>
      <c r="K179" s="246"/>
      <c r="L179" s="247"/>
      <c r="M179" s="172">
        <v>2.1000000000000001E-2</v>
      </c>
      <c r="O179" s="8"/>
      <c r="Q179" s="19"/>
      <c r="R179" s="19"/>
      <c r="S179" s="173">
        <f>IF(M179&gt;0,SUM(L179+M179),"")</f>
        <v>2.1000000000000001E-2</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0.05</v>
      </c>
      <c r="D185" s="163" t="s">
        <v>2633</v>
      </c>
      <c r="E185" s="96">
        <f>+(C185*SUM(K20:K35))</f>
        <v>277247490.25</v>
      </c>
      <c r="F185" s="94"/>
      <c r="G185" s="95"/>
      <c r="H185" s="90"/>
      <c r="I185" s="92" t="s">
        <v>2632</v>
      </c>
      <c r="J185" s="178">
        <f>M179</f>
        <v>2.1000000000000001E-2</v>
      </c>
      <c r="K185" s="249" t="s">
        <v>2633</v>
      </c>
      <c r="L185" s="249"/>
      <c r="M185" s="96">
        <f>+J185*K20</f>
        <v>116443945.905</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50"/>
      <c r="Q192" s="148"/>
      <c r="R192" s="149"/>
      <c r="S192" s="149"/>
      <c r="T192" s="148"/>
    </row>
    <row r="193" spans="1:18" x14ac:dyDescent="0.25">
      <c r="A193" s="9"/>
      <c r="C193" s="188">
        <v>42319</v>
      </c>
      <c r="D193" s="5"/>
      <c r="E193" s="191">
        <v>1876</v>
      </c>
      <c r="F193" s="5"/>
      <c r="G193" s="5"/>
      <c r="H193" s="191" t="s">
        <v>2762</v>
      </c>
      <c r="J193" s="5"/>
      <c r="K193" s="188">
        <v>40192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4" t="s">
        <v>2763</v>
      </c>
      <c r="J211" s="27" t="s">
        <v>2627</v>
      </c>
      <c r="K211" s="191" t="s">
        <v>2765</v>
      </c>
      <c r="L211" s="21"/>
      <c r="M211" s="21"/>
      <c r="N211" s="21"/>
      <c r="O211" s="8"/>
    </row>
    <row r="212" spans="1:15" x14ac:dyDescent="0.25">
      <c r="A212" s="9"/>
      <c r="B212" s="27" t="s">
        <v>2624</v>
      </c>
      <c r="C212" s="191" t="s">
        <v>2762</v>
      </c>
      <c r="D212" s="21"/>
      <c r="G212" s="27" t="s">
        <v>2626</v>
      </c>
      <c r="H212" s="194" t="s">
        <v>2764</v>
      </c>
      <c r="J212" s="27" t="s">
        <v>2628</v>
      </c>
      <c r="K212" s="191" t="s">
        <v>2766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44194.974995254626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7" t="str">
        <f>HYPERLINK("#Integrante_3!A109","CAPACIDAD RESIDUAL")</f>
        <v>CAPACIDAD RESIDUAL</v>
      </c>
      <c r="F8" s="268"/>
      <c r="G8" s="269"/>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7" t="str">
        <f>HYPERLINK("#Integrante_3!A162","TALENTO HUMANO")</f>
        <v>TALENTO HUMANO</v>
      </c>
      <c r="F9" s="268"/>
      <c r="G9" s="269"/>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7" t="str">
        <f>HYPERLINK("#Integrante_3!F162","INFRAESTRUCTURA")</f>
        <v>INFRAESTRUCTURA</v>
      </c>
      <c r="F10" s="268"/>
      <c r="G10" s="269"/>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4" t="s">
        <v>8</v>
      </c>
      <c r="M15" s="264"/>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70"/>
      <c r="I20" s="143"/>
      <c r="J20" s="144"/>
      <c r="K20" s="145"/>
      <c r="L20" s="146"/>
      <c r="M20" s="146"/>
      <c r="N20" s="129">
        <f>+(M20-L20)/30</f>
        <v>0</v>
      </c>
      <c r="O20" s="132"/>
      <c r="U20" s="128"/>
      <c r="V20" s="107">
        <f ca="1">NOW()</f>
        <v>44194.974995254626</v>
      </c>
      <c r="W20" s="107">
        <f ca="1">NOW()</f>
        <v>44194.974995254626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e">
        <f>VLOOKUP(B20,EAS!A2:B1439,2,0)</f>
        <v>#N/A</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79"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58"/>
      <c r="S175" s="19"/>
      <c r="T175" s="19"/>
      <c r="U175" s="19"/>
      <c r="V175" s="19"/>
      <c r="W175" s="19"/>
      <c r="X175" s="19"/>
      <c r="Y175" s="19"/>
      <c r="Z175" s="19"/>
      <c r="AA175" s="19"/>
      <c r="AB175" s="19"/>
    </row>
    <row r="176" spans="1:28" ht="23.25" x14ac:dyDescent="0.25">
      <c r="A176" s="9"/>
      <c r="B176" s="199"/>
      <c r="C176" s="200"/>
      <c r="D176" s="201"/>
      <c r="E176" s="158" t="s">
        <v>2621</v>
      </c>
      <c r="F176" s="158" t="s">
        <v>2622</v>
      </c>
      <c r="G176" s="158" t="s">
        <v>2623</v>
      </c>
      <c r="H176" s="5"/>
      <c r="I176" s="199"/>
      <c r="J176" s="200"/>
      <c r="K176" s="200"/>
      <c r="L176" s="201"/>
      <c r="M176" s="257"/>
      <c r="O176" s="8"/>
      <c r="Q176" s="19"/>
      <c r="R176" s="158" t="s">
        <v>2623</v>
      </c>
      <c r="S176" s="19"/>
      <c r="T176" s="19"/>
      <c r="U176" s="19"/>
      <c r="V176" s="19"/>
      <c r="W176" s="19"/>
      <c r="X176" s="19"/>
      <c r="Y176" s="19"/>
      <c r="Z176" s="19"/>
      <c r="AA176" s="19"/>
      <c r="AB176" s="19"/>
    </row>
    <row r="177" spans="1:28" ht="23.25" x14ac:dyDescent="0.25">
      <c r="A177" s="9"/>
      <c r="B177" s="248" t="s">
        <v>2670</v>
      </c>
      <c r="C177" s="248"/>
      <c r="D177" s="248"/>
      <c r="E177" s="24">
        <v>0.02</v>
      </c>
      <c r="F177" s="172"/>
      <c r="G177" s="173" t="str">
        <f>IF(F177&gt;0,SUM(E177+F177),"")</f>
        <v/>
      </c>
      <c r="H177" s="5"/>
      <c r="I177" s="245" t="s">
        <v>2674</v>
      </c>
      <c r="J177" s="246"/>
      <c r="K177" s="246"/>
      <c r="L177" s="247"/>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9" t="s">
        <v>2633</v>
      </c>
      <c r="L183" s="249"/>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2" t="s">
        <v>2641</v>
      </c>
      <c r="C190" s="222"/>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44194.974995254626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7" t="str">
        <f>HYPERLINK("#Integrante_4!A109","CAPACIDAD RESIDUAL")</f>
        <v>CAPACIDAD RESIDUAL</v>
      </c>
      <c r="F8" s="268"/>
      <c r="G8" s="269"/>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7" t="str">
        <f>HYPERLINK("#Integrante_4!A162","TALENTO HUMANO")</f>
        <v>TALENTO HUMANO</v>
      </c>
      <c r="F9" s="268"/>
      <c r="G9" s="269"/>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7" t="str">
        <f>HYPERLINK("#Integrante_4!F162","INFRAESTRUCTURA")</f>
        <v>INFRAESTRUCTURA</v>
      </c>
      <c r="F10" s="268"/>
      <c r="G10" s="269"/>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4" t="s">
        <v>8</v>
      </c>
      <c r="M15" s="264"/>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70"/>
      <c r="I20" s="143"/>
      <c r="J20" s="144"/>
      <c r="K20" s="145"/>
      <c r="L20" s="146"/>
      <c r="M20" s="146"/>
      <c r="N20" s="129">
        <f>+(M20-L20)/30</f>
        <v>0</v>
      </c>
      <c r="O20" s="132"/>
      <c r="U20" s="128"/>
      <c r="V20" s="107">
        <f ca="1">NOW()</f>
        <v>44194.974995254626</v>
      </c>
      <c r="W20" s="107">
        <f ca="1">NOW()</f>
        <v>44194.974995254626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e">
        <f>VLOOKUP(B20,EAS!A2:B1439,2,0)</f>
        <v>#N/A</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9"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58"/>
      <c r="S177" s="19"/>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c r="O178" s="8"/>
      <c r="Q178" s="19"/>
      <c r="R178" s="158" t="s">
        <v>2623</v>
      </c>
      <c r="S178" s="19"/>
      <c r="T178" s="19"/>
      <c r="U178" s="19"/>
      <c r="V178" s="19"/>
      <c r="W178" s="19"/>
      <c r="X178" s="19"/>
      <c r="Y178" s="19"/>
      <c r="Z178" s="19"/>
      <c r="AA178" s="19"/>
      <c r="AB178" s="19"/>
    </row>
    <row r="179" spans="1:28" ht="23.25" x14ac:dyDescent="0.25">
      <c r="A179" s="9"/>
      <c r="B179" s="248" t="s">
        <v>2670</v>
      </c>
      <c r="C179" s="248"/>
      <c r="D179" s="248"/>
      <c r="E179" s="24">
        <v>0.02</v>
      </c>
      <c r="F179" s="172"/>
      <c r="G179" s="173" t="str">
        <f>IF(F179&gt;0,SUM(E179+F179),"")</f>
        <v/>
      </c>
      <c r="H179" s="5"/>
      <c r="I179" s="245" t="s">
        <v>2674</v>
      </c>
      <c r="J179" s="246"/>
      <c r="K179" s="246"/>
      <c r="L179" s="247"/>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9" t="s">
        <v>2633</v>
      </c>
      <c r="L185" s="249"/>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44194.974995254626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7" t="str">
        <f>HYPERLINK("#Integrante_5!A109","CAPACIDAD RESIDUAL")</f>
        <v>CAPACIDAD RESIDUAL</v>
      </c>
      <c r="F8" s="268"/>
      <c r="G8" s="269"/>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7" t="str">
        <f>HYPERLINK("#Integrante_5!A162","TALENTO HUMANO")</f>
        <v>TALENTO HUMANO</v>
      </c>
      <c r="F9" s="268"/>
      <c r="G9" s="269"/>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7" t="str">
        <f>HYPERLINK("#Integrante_5!F162","INFRAESTRUCTURA")</f>
        <v>INFRAESTRUCTURA</v>
      </c>
      <c r="F10" s="268"/>
      <c r="G10" s="269"/>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4" t="s">
        <v>8</v>
      </c>
      <c r="M15" s="264"/>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70"/>
      <c r="I20" s="143"/>
      <c r="J20" s="144"/>
      <c r="K20" s="145"/>
      <c r="L20" s="146"/>
      <c r="M20" s="146"/>
      <c r="N20" s="129">
        <f>+(M20-L20)/30</f>
        <v>0</v>
      </c>
      <c r="O20" s="132"/>
      <c r="U20" s="128"/>
      <c r="V20" s="107">
        <f ca="1">NOW()</f>
        <v>44194.974995254626</v>
      </c>
      <c r="W20" s="107">
        <f ca="1">NOW()</f>
        <v>44194.974995254626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e">
        <f>VLOOKUP(B20,EAS!A2:B1439,2,0)</f>
        <v>#N/A</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79"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58"/>
      <c r="T175" s="19"/>
      <c r="U175" s="19"/>
      <c r="V175" s="19"/>
      <c r="W175" s="19"/>
      <c r="X175" s="19"/>
      <c r="Y175" s="19"/>
      <c r="Z175" s="19"/>
      <c r="AA175" s="19"/>
      <c r="AB175" s="19"/>
    </row>
    <row r="176" spans="1:28" ht="23.25" x14ac:dyDescent="0.25">
      <c r="A176" s="9"/>
      <c r="B176" s="199"/>
      <c r="C176" s="200"/>
      <c r="D176" s="201"/>
      <c r="E176" s="158" t="s">
        <v>2621</v>
      </c>
      <c r="F176" s="158" t="s">
        <v>2622</v>
      </c>
      <c r="G176" s="158" t="s">
        <v>2623</v>
      </c>
      <c r="H176" s="5"/>
      <c r="I176" s="199"/>
      <c r="J176" s="200"/>
      <c r="K176" s="200"/>
      <c r="L176" s="201"/>
      <c r="M176" s="257"/>
      <c r="O176" s="8"/>
      <c r="Q176" s="19"/>
      <c r="R176" s="19"/>
      <c r="S176" s="158" t="s">
        <v>2623</v>
      </c>
      <c r="T176" s="19"/>
      <c r="U176" s="19"/>
      <c r="V176" s="19"/>
      <c r="W176" s="19"/>
      <c r="X176" s="19"/>
      <c r="Y176" s="19"/>
      <c r="Z176" s="19"/>
      <c r="AA176" s="19"/>
      <c r="AB176" s="19"/>
    </row>
    <row r="177" spans="1:28" ht="23.25" x14ac:dyDescent="0.25">
      <c r="A177" s="9"/>
      <c r="B177" s="248" t="s">
        <v>2670</v>
      </c>
      <c r="C177" s="248"/>
      <c r="D177" s="248"/>
      <c r="E177" s="24">
        <v>0.02</v>
      </c>
      <c r="F177" s="172"/>
      <c r="G177" s="173" t="str">
        <f>IF(F177&gt;0,SUM(E177+F177),"")</f>
        <v/>
      </c>
      <c r="H177" s="5"/>
      <c r="I177" s="245" t="s">
        <v>2672</v>
      </c>
      <c r="J177" s="246"/>
      <c r="K177" s="246"/>
      <c r="L177" s="247"/>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9" t="s">
        <v>2633</v>
      </c>
      <c r="L183" s="249"/>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2" t="s">
        <v>2641</v>
      </c>
      <c r="C190" s="222"/>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9"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44194.974995254626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7" t="str">
        <f>HYPERLINK("#Integrante_6!A109","CAPACIDAD RESIDUAL")</f>
        <v>CAPACIDAD RESIDUAL</v>
      </c>
      <c r="F8" s="268"/>
      <c r="G8" s="269"/>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7" t="str">
        <f>HYPERLINK("#Integrante_6!A162","TALENTO HUMANO")</f>
        <v>TALENTO HUMANO</v>
      </c>
      <c r="F9" s="268"/>
      <c r="G9" s="269"/>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7" t="str">
        <f>HYPERLINK("#Integrante_6!F162","INFRAESTRUCTURA")</f>
        <v>INFRAESTRUCTURA</v>
      </c>
      <c r="F10" s="268"/>
      <c r="G10" s="269"/>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4" t="s">
        <v>8</v>
      </c>
      <c r="M15" s="264"/>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70"/>
      <c r="I20" s="143"/>
      <c r="J20" s="144"/>
      <c r="K20" s="145"/>
      <c r="L20" s="146"/>
      <c r="M20" s="146"/>
      <c r="N20" s="129">
        <f>+(M20-L20)/30</f>
        <v>0</v>
      </c>
      <c r="O20" s="132"/>
      <c r="U20" s="128"/>
      <c r="V20" s="107">
        <f ca="1">NOW()</f>
        <v>44194.974995254626</v>
      </c>
      <c r="W20" s="107">
        <f ca="1">NOW()</f>
        <v>44194.974995254626</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e">
        <f>VLOOKUP(B20,EAS!A2:B1439,2,0)</f>
        <v>#N/A</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9"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58"/>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c r="O178" s="8"/>
      <c r="Q178" s="19"/>
      <c r="R178" s="19"/>
      <c r="S178" s="158" t="s">
        <v>2623</v>
      </c>
      <c r="T178" s="19"/>
      <c r="U178" s="19"/>
      <c r="V178" s="19"/>
      <c r="W178" s="19"/>
      <c r="X178" s="19"/>
      <c r="Y178" s="19"/>
      <c r="Z178" s="19"/>
      <c r="AA178" s="19"/>
      <c r="AB178" s="19"/>
    </row>
    <row r="179" spans="1:28" ht="23.25" x14ac:dyDescent="0.25">
      <c r="A179" s="9"/>
      <c r="B179" s="248" t="s">
        <v>2670</v>
      </c>
      <c r="C179" s="248"/>
      <c r="D179" s="248"/>
      <c r="E179" s="24">
        <v>0.02</v>
      </c>
      <c r="F179" s="172"/>
      <c r="G179" s="173" t="str">
        <f>IF(F179&gt;0,SUM(E179+F179),"")</f>
        <v/>
      </c>
      <c r="H179" s="5"/>
      <c r="I179" s="245" t="s">
        <v>2672</v>
      </c>
      <c r="J179" s="246"/>
      <c r="K179" s="246"/>
      <c r="L179" s="247"/>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9" t="s">
        <v>2633</v>
      </c>
      <c r="L185" s="249"/>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David RAMOS GARCIA</cp:lastModifiedBy>
  <cp:lastPrinted>2020-12-11T17:12:38Z</cp:lastPrinted>
  <dcterms:created xsi:type="dcterms:W3CDTF">2020-10-14T21:57:42Z</dcterms:created>
  <dcterms:modified xsi:type="dcterms:W3CDTF">2020-12-30T04:24:18Z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